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mc:AlternateContent xmlns:mc="http://schemas.openxmlformats.org/markup-compatibility/2006">
    <mc:Choice Requires="x15">
      <x15ac:absPath xmlns:x15ac="http://schemas.microsoft.com/office/spreadsheetml/2010/11/ac" url="C:\Users\leegr\OneDrive\Documents\Cornwood Clerk\"/>
    </mc:Choice>
  </mc:AlternateContent>
  <bookViews>
    <workbookView xWindow="0" yWindow="0" windowWidth="28800" windowHeight="12315" tabRatio="787" activeTab="2"/>
  </bookViews>
  <sheets>
    <sheet name="Old" sheetId="1" state="hidden" r:id="rId1"/>
    <sheet name="Instructions" sheetId="4" r:id="rId2"/>
    <sheet name="Expenses 25 26" sheetId="32" r:id="rId3"/>
    <sheet name="Income Apr 2025- 2026" sheetId="33" r:id="rId4"/>
    <sheet name="Expenses &gt;£100 2017-18" sheetId="19" state="hidden" r:id="rId5"/>
    <sheet name="Expenses 2017-18" sheetId="2" state="hidden" r:id="rId6"/>
    <sheet name="Income 2017-18" sheetId="14" state="hidden" r:id="rId7"/>
    <sheet name="Bank Rec 2017-18" sheetId="15" state="hidden" r:id="rId8"/>
    <sheet name="May" sheetId="5" state="hidden" r:id="rId9"/>
    <sheet name="Expenses 2018-19" sheetId="16" state="hidden" r:id="rId10"/>
    <sheet name="Expenses 2020-21" sheetId="23" state="hidden" r:id="rId11"/>
    <sheet name="Income 2020-21" sheetId="24" state="hidden" r:id="rId12"/>
    <sheet name="Bank Rec 2020-21" sheetId="25" state="hidden" r:id="rId13"/>
    <sheet name="Expenses 2019-20" sheetId="22" state="hidden" r:id="rId14"/>
    <sheet name="Income 2018-19" sheetId="17" state="hidden" r:id="rId15"/>
    <sheet name="Income 2019-20" sheetId="21" state="hidden" r:id="rId16"/>
    <sheet name="Bank Rec 2019-20" sheetId="20" state="hidden" r:id="rId17"/>
    <sheet name="Bank Rec 2018-19" sheetId="18" state="hidden" r:id="rId18"/>
    <sheet name="Blank" sheetId="37" r:id="rId19"/>
    <sheet name="VAT workings to 31.12.25" sheetId="35" r:id="rId20"/>
    <sheet name="Vat submission to 31.12.2025" sheetId="36" r:id="rId21"/>
  </sheets>
  <definedNames>
    <definedName name="_xlnm._FilterDatabase" localSheetId="5" hidden="1">'Expenses 2017-18'!$A$4:$Y$76</definedName>
    <definedName name="_xlnm._FilterDatabase" localSheetId="9" hidden="1">'Expenses 2018-19'!$A$4:$Y$4</definedName>
    <definedName name="_xlnm._FilterDatabase" localSheetId="6" hidden="1">'Income 2017-18'!$C$5:$G$35</definedName>
    <definedName name="_xlnm._FilterDatabase" localSheetId="14" hidden="1">'Income 2018-19'!$B$5:$E$43</definedName>
    <definedName name="Excel_BuiltIn_Print_Area">Old!$A$4:$O$65536</definedName>
    <definedName name="_xlnm.Print_Area" localSheetId="2">'Expenses 25 26'!$A$1:$S$120</definedName>
    <definedName name="_xlnm.Print_Area" localSheetId="20">'Vat submission to 31.12.2025'!$A$1:$P$33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56" i="32" l="1"/>
  <c r="Q155" i="32"/>
  <c r="H154" i="32" l="1"/>
  <c r="I154" i="32"/>
  <c r="J154" i="32"/>
  <c r="K154" i="32"/>
  <c r="L154" i="32"/>
  <c r="M154" i="32"/>
  <c r="O154" i="32"/>
  <c r="P154" i="32"/>
  <c r="R154" i="32"/>
  <c r="Q151" i="32"/>
  <c r="S151" i="32"/>
  <c r="Q152" i="32"/>
  <c r="S152" i="32"/>
  <c r="Q153" i="32"/>
  <c r="S153" i="32"/>
  <c r="Q149" i="32"/>
  <c r="S149" i="32" s="1"/>
  <c r="S142" i="32" l="1"/>
  <c r="Q148" i="32"/>
  <c r="S148" i="32" s="1"/>
  <c r="Q147" i="32"/>
  <c r="S147" i="32" s="1"/>
  <c r="Q146" i="32"/>
  <c r="Q137" i="32"/>
  <c r="S137" i="32" s="1"/>
  <c r="S146" i="32" l="1"/>
  <c r="S123" i="32" l="1"/>
  <c r="S120" i="32" l="1"/>
  <c r="S133" i="32"/>
  <c r="Q119" i="32"/>
  <c r="Q121" i="32"/>
  <c r="S121" i="32" s="1"/>
  <c r="Q124" i="32"/>
  <c r="S124" i="32" s="1"/>
  <c r="Q126" i="32"/>
  <c r="S126" i="32" s="1"/>
  <c r="Q127" i="32"/>
  <c r="S127" i="32" s="1"/>
  <c r="Q128" i="32"/>
  <c r="S128" i="32" s="1"/>
  <c r="Q129" i="32"/>
  <c r="S129" i="32" s="1"/>
  <c r="Q130" i="32"/>
  <c r="S130" i="32" s="1"/>
  <c r="Q132" i="32"/>
  <c r="S132" i="32" s="1"/>
  <c r="Q133" i="32"/>
  <c r="Q134" i="32"/>
  <c r="S134" i="32" s="1"/>
  <c r="Q135" i="32"/>
  <c r="S135" i="32" s="1"/>
  <c r="Q136" i="32"/>
  <c r="S136" i="32" s="1"/>
  <c r="Q138" i="32"/>
  <c r="S138" i="32" s="1"/>
  <c r="Q140" i="32"/>
  <c r="S140" i="32" s="1"/>
  <c r="Q143" i="32"/>
  <c r="S143" i="32" s="1"/>
  <c r="S115" i="32"/>
  <c r="S113" i="32"/>
  <c r="S117" i="32"/>
  <c r="S116" i="32"/>
  <c r="S112" i="32"/>
  <c r="S111" i="32"/>
  <c r="P12" i="36"/>
  <c r="P19" i="36"/>
  <c r="P24" i="36"/>
  <c r="P30" i="36"/>
  <c r="P31" i="36"/>
  <c r="P33" i="36"/>
  <c r="O33" i="36"/>
  <c r="N33" i="36"/>
  <c r="O70" i="35"/>
  <c r="P49" i="35"/>
  <c r="P56" i="35"/>
  <c r="P61" i="35"/>
  <c r="P67" i="35"/>
  <c r="P68" i="35"/>
  <c r="P70" i="35"/>
  <c r="N70" i="35"/>
  <c r="P12" i="35"/>
  <c r="P23" i="35"/>
  <c r="P27" i="35"/>
  <c r="P28" i="35"/>
  <c r="P29" i="35"/>
  <c r="P33" i="35"/>
  <c r="O33" i="35"/>
  <c r="N33" i="35"/>
  <c r="E31" i="33"/>
  <c r="C31" i="33"/>
  <c r="E21" i="33"/>
  <c r="I23" i="33"/>
  <c r="C21" i="33"/>
  <c r="P30" i="33"/>
  <c r="J23" i="33"/>
  <c r="L13" i="18"/>
  <c r="E19" i="18"/>
  <c r="E20" i="18"/>
  <c r="F24" i="18"/>
  <c r="H24" i="18"/>
  <c r="H33" i="18"/>
  <c r="E19" i="20"/>
  <c r="E20" i="20"/>
  <c r="F24" i="20"/>
  <c r="H24" i="20"/>
  <c r="H33" i="20"/>
  <c r="I6" i="21"/>
  <c r="I7" i="21"/>
  <c r="I8" i="21"/>
  <c r="O25" i="21"/>
  <c r="N27" i="21"/>
  <c r="I6" i="17"/>
  <c r="I7" i="17"/>
  <c r="I8" i="17"/>
  <c r="I11" i="17"/>
  <c r="U2" i="22"/>
  <c r="Y2" i="22"/>
  <c r="U3" i="22"/>
  <c r="Y3" i="22"/>
  <c r="U4" i="22"/>
  <c r="Y4" i="22"/>
  <c r="U5" i="22"/>
  <c r="Y5" i="22"/>
  <c r="U6" i="22"/>
  <c r="Y6" i="22"/>
  <c r="U7" i="22"/>
  <c r="Y7" i="22"/>
  <c r="U8" i="22"/>
  <c r="Y8" i="22"/>
  <c r="U9" i="22"/>
  <c r="Y9" i="22"/>
  <c r="U10" i="22"/>
  <c r="Y10" i="22"/>
  <c r="U11" i="22"/>
  <c r="Y11" i="22"/>
  <c r="U12" i="22"/>
  <c r="Y12" i="22"/>
  <c r="U13" i="22"/>
  <c r="Y13" i="22"/>
  <c r="U14" i="22"/>
  <c r="Y14" i="22"/>
  <c r="U15" i="22"/>
  <c r="Y15" i="22"/>
  <c r="U16" i="22"/>
  <c r="Y16" i="22"/>
  <c r="U17" i="22"/>
  <c r="Y17" i="22"/>
  <c r="U18" i="22"/>
  <c r="Y18" i="22"/>
  <c r="U19" i="22"/>
  <c r="Y19" i="22"/>
  <c r="U20" i="22"/>
  <c r="Y20" i="22"/>
  <c r="U21" i="22"/>
  <c r="Y21" i="22"/>
  <c r="U22" i="22"/>
  <c r="Y22" i="22"/>
  <c r="U23" i="22"/>
  <c r="Y23" i="22"/>
  <c r="U24" i="22"/>
  <c r="Y24" i="22"/>
  <c r="U25" i="22"/>
  <c r="Y25" i="22"/>
  <c r="U26" i="22"/>
  <c r="Y26" i="22"/>
  <c r="U27" i="22"/>
  <c r="Y27" i="22"/>
  <c r="U28" i="22"/>
  <c r="Y28" i="22"/>
  <c r="U29" i="22"/>
  <c r="Y29" i="22"/>
  <c r="U30" i="22"/>
  <c r="Y30" i="22"/>
  <c r="U31" i="22"/>
  <c r="Y31" i="22"/>
  <c r="U32" i="22"/>
  <c r="Y32" i="22"/>
  <c r="U33" i="22"/>
  <c r="Y33" i="22"/>
  <c r="U34" i="22"/>
  <c r="Y34" i="22"/>
  <c r="U35" i="22"/>
  <c r="Y35" i="22"/>
  <c r="U36" i="22"/>
  <c r="Y36" i="22"/>
  <c r="U37" i="22"/>
  <c r="Y37" i="22"/>
  <c r="U38" i="22"/>
  <c r="Y38" i="22"/>
  <c r="U39" i="22"/>
  <c r="Y39" i="22"/>
  <c r="U40" i="22"/>
  <c r="Y40" i="22"/>
  <c r="U41" i="22"/>
  <c r="Y41" i="22"/>
  <c r="U42" i="22"/>
  <c r="Y42" i="22"/>
  <c r="U43" i="22"/>
  <c r="Y43" i="22"/>
  <c r="U44" i="22"/>
  <c r="Y44" i="22"/>
  <c r="U45" i="22"/>
  <c r="Y45" i="22"/>
  <c r="U46" i="22"/>
  <c r="Y46" i="22"/>
  <c r="U47" i="22"/>
  <c r="Y47" i="22"/>
  <c r="U48" i="22"/>
  <c r="Y48" i="22"/>
  <c r="U49" i="22"/>
  <c r="Y49" i="22"/>
  <c r="U50" i="22"/>
  <c r="Y50" i="22"/>
  <c r="U51" i="22"/>
  <c r="Y51" i="22"/>
  <c r="U52" i="22"/>
  <c r="Y52" i="22"/>
  <c r="U53" i="22"/>
  <c r="Y53" i="22"/>
  <c r="U54" i="22"/>
  <c r="Y54" i="22"/>
  <c r="U55" i="22"/>
  <c r="Y55" i="22"/>
  <c r="U56" i="22"/>
  <c r="Y56" i="22"/>
  <c r="U57" i="22"/>
  <c r="Y57" i="22"/>
  <c r="U58" i="22"/>
  <c r="Y58" i="22"/>
  <c r="U59" i="22"/>
  <c r="Y59" i="22"/>
  <c r="U60" i="22"/>
  <c r="Y60" i="22"/>
  <c r="U61" i="22"/>
  <c r="Y61" i="22"/>
  <c r="U62" i="22"/>
  <c r="Y62" i="22"/>
  <c r="U63" i="22"/>
  <c r="Y63" i="22"/>
  <c r="U64" i="22"/>
  <c r="Y64" i="22"/>
  <c r="U65" i="22"/>
  <c r="Y65" i="22"/>
  <c r="U66" i="22"/>
  <c r="Y66" i="22"/>
  <c r="U67" i="22"/>
  <c r="Y67" i="22"/>
  <c r="U68" i="22"/>
  <c r="Y68" i="22"/>
  <c r="U69" i="22"/>
  <c r="Y69" i="22"/>
  <c r="U70" i="22"/>
  <c r="Y70" i="22"/>
  <c r="U71" i="22"/>
  <c r="Y71" i="22"/>
  <c r="U72" i="22"/>
  <c r="Y72" i="22"/>
  <c r="U73" i="22"/>
  <c r="Y73" i="22"/>
  <c r="U74" i="22"/>
  <c r="Y74" i="22"/>
  <c r="U75" i="22"/>
  <c r="Y75" i="22"/>
  <c r="U76" i="22"/>
  <c r="Y76" i="22"/>
  <c r="U77" i="22"/>
  <c r="Y77" i="22"/>
  <c r="U78" i="22"/>
  <c r="Y78" i="22"/>
  <c r="U79" i="22"/>
  <c r="Y79" i="22"/>
  <c r="U80" i="22"/>
  <c r="Y80" i="22"/>
  <c r="U81" i="22"/>
  <c r="Y81" i="22"/>
  <c r="U82" i="22"/>
  <c r="Y82" i="22"/>
  <c r="U83" i="22"/>
  <c r="Y83" i="22"/>
  <c r="U84" i="22"/>
  <c r="Y84" i="22"/>
  <c r="U85" i="22"/>
  <c r="Y85" i="22"/>
  <c r="U86" i="22"/>
  <c r="Y86" i="22"/>
  <c r="U87" i="22"/>
  <c r="Y87" i="22"/>
  <c r="U88" i="22"/>
  <c r="Y88" i="22"/>
  <c r="U89" i="22"/>
  <c r="Y89" i="22"/>
  <c r="U90" i="22"/>
  <c r="Y90" i="22"/>
  <c r="U91" i="22"/>
  <c r="Y91" i="22"/>
  <c r="U92" i="22"/>
  <c r="Y92" i="22"/>
  <c r="U93" i="22"/>
  <c r="Y93" i="22"/>
  <c r="U94" i="22"/>
  <c r="Y94" i="22"/>
  <c r="U95" i="22"/>
  <c r="Y95" i="22"/>
  <c r="U96" i="22"/>
  <c r="Y96" i="22"/>
  <c r="U97" i="22"/>
  <c r="G98" i="22"/>
  <c r="G103" i="22"/>
  <c r="G104" i="22"/>
  <c r="G105" i="22"/>
  <c r="G106" i="22"/>
  <c r="G107" i="22"/>
  <c r="G108" i="22"/>
  <c r="G109" i="22"/>
  <c r="G110" i="22"/>
  <c r="G111" i="22"/>
  <c r="G112" i="22"/>
  <c r="G113" i="22"/>
  <c r="G114" i="22"/>
  <c r="G116" i="22"/>
  <c r="H98" i="22"/>
  <c r="I98" i="22"/>
  <c r="J98" i="22"/>
  <c r="K98" i="22"/>
  <c r="L98" i="22"/>
  <c r="M98" i="22"/>
  <c r="N98" i="22"/>
  <c r="O98" i="22"/>
  <c r="P98" i="22"/>
  <c r="Q98" i="22"/>
  <c r="R98" i="22"/>
  <c r="S98" i="22"/>
  <c r="T98" i="22"/>
  <c r="W98" i="22"/>
  <c r="H103" i="22"/>
  <c r="I103" i="22"/>
  <c r="J103" i="22"/>
  <c r="K103" i="22"/>
  <c r="L103" i="22"/>
  <c r="M103" i="22"/>
  <c r="N103" i="22"/>
  <c r="O103" i="22"/>
  <c r="P103" i="22"/>
  <c r="Q103" i="22"/>
  <c r="R103" i="22"/>
  <c r="S103" i="22"/>
  <c r="T103" i="22"/>
  <c r="U103" i="22"/>
  <c r="V103" i="22"/>
  <c r="W103" i="22"/>
  <c r="Y103" i="22"/>
  <c r="Y120" i="22"/>
  <c r="L120" i="22"/>
  <c r="P104" i="22"/>
  <c r="P105" i="22"/>
  <c r="P122" i="22"/>
  <c r="T120" i="22"/>
  <c r="X103" i="22"/>
  <c r="H104" i="22"/>
  <c r="I104" i="22"/>
  <c r="I105" i="22"/>
  <c r="I106" i="22"/>
  <c r="I123" i="22"/>
  <c r="J104" i="22"/>
  <c r="K104" i="22"/>
  <c r="L104" i="22"/>
  <c r="M104" i="22"/>
  <c r="N104" i="22"/>
  <c r="O104" i="22"/>
  <c r="Q104" i="22"/>
  <c r="Q105" i="22"/>
  <c r="Q106" i="22"/>
  <c r="Q107" i="22"/>
  <c r="Q124" i="22"/>
  <c r="R104" i="22"/>
  <c r="S104" i="22"/>
  <c r="T104" i="22"/>
  <c r="V104" i="22"/>
  <c r="W104" i="22"/>
  <c r="X104" i="22"/>
  <c r="H105" i="22"/>
  <c r="J105" i="22"/>
  <c r="K105" i="22"/>
  <c r="L105" i="22"/>
  <c r="M105" i="22"/>
  <c r="N105" i="22"/>
  <c r="O105" i="22"/>
  <c r="R105" i="22"/>
  <c r="S105" i="22"/>
  <c r="S106" i="22"/>
  <c r="S107" i="22"/>
  <c r="S108" i="22"/>
  <c r="S109" i="22"/>
  <c r="S110" i="22"/>
  <c r="S111" i="22"/>
  <c r="S112" i="22"/>
  <c r="S113" i="22"/>
  <c r="S130" i="22"/>
  <c r="T105" i="22"/>
  <c r="V105" i="22"/>
  <c r="W105" i="22"/>
  <c r="X105" i="22"/>
  <c r="G130" i="22"/>
  <c r="H106" i="22"/>
  <c r="J106" i="22"/>
  <c r="K106" i="22"/>
  <c r="K107" i="22"/>
  <c r="K108" i="22"/>
  <c r="K109" i="22"/>
  <c r="K110" i="22"/>
  <c r="K127" i="22"/>
  <c r="L106" i="22"/>
  <c r="M106" i="22"/>
  <c r="N106" i="22"/>
  <c r="O106" i="22"/>
  <c r="P106" i="22"/>
  <c r="R106" i="22"/>
  <c r="R107" i="22"/>
  <c r="R108" i="22"/>
  <c r="R109" i="22"/>
  <c r="R126" i="22"/>
  <c r="S127" i="22"/>
  <c r="T106" i="22"/>
  <c r="V106" i="22"/>
  <c r="W106" i="22"/>
  <c r="W107" i="22"/>
  <c r="W108" i="22"/>
  <c r="W109" i="22"/>
  <c r="W110" i="22"/>
  <c r="W111" i="22"/>
  <c r="W128" i="22"/>
  <c r="X106" i="22"/>
  <c r="H107" i="22"/>
  <c r="I107" i="22"/>
  <c r="J107" i="22"/>
  <c r="L107" i="22"/>
  <c r="M107" i="22"/>
  <c r="N107" i="22"/>
  <c r="O107" i="22"/>
  <c r="P107" i="22"/>
  <c r="T107" i="22"/>
  <c r="U107" i="22"/>
  <c r="V107" i="22"/>
  <c r="Y107" i="22"/>
  <c r="N108" i="22"/>
  <c r="N109" i="22"/>
  <c r="N110" i="22"/>
  <c r="N111" i="22"/>
  <c r="N112" i="22"/>
  <c r="N113" i="22"/>
  <c r="N114" i="22"/>
  <c r="N131" i="22"/>
  <c r="N134" i="22"/>
  <c r="X107" i="22"/>
  <c r="H108" i="22"/>
  <c r="I108" i="22"/>
  <c r="J108" i="22"/>
  <c r="L108" i="22"/>
  <c r="M108" i="22"/>
  <c r="O108" i="22"/>
  <c r="P108" i="22"/>
  <c r="Q108" i="22"/>
  <c r="T108" i="22"/>
  <c r="V108" i="22"/>
  <c r="X108" i="22"/>
  <c r="H109" i="22"/>
  <c r="I109" i="22"/>
  <c r="J109" i="22"/>
  <c r="L109" i="22"/>
  <c r="M109" i="22"/>
  <c r="O109" i="22"/>
  <c r="P109" i="22"/>
  <c r="Q109" i="22"/>
  <c r="T109" i="22"/>
  <c r="V109" i="22"/>
  <c r="X109" i="22"/>
  <c r="H110" i="22"/>
  <c r="I110" i="22"/>
  <c r="J110" i="22"/>
  <c r="L110" i="22"/>
  <c r="M110" i="22"/>
  <c r="O110" i="22"/>
  <c r="P110" i="22"/>
  <c r="Q110" i="22"/>
  <c r="R110" i="22"/>
  <c r="T110" i="22"/>
  <c r="V110" i="22"/>
  <c r="X110" i="22"/>
  <c r="H111" i="22"/>
  <c r="I111" i="22"/>
  <c r="J111" i="22"/>
  <c r="K111" i="22"/>
  <c r="L111" i="22"/>
  <c r="M111" i="22"/>
  <c r="O111" i="22"/>
  <c r="P111" i="22"/>
  <c r="Q111" i="22"/>
  <c r="R111" i="22"/>
  <c r="T111" i="22"/>
  <c r="U111" i="22"/>
  <c r="V111" i="22"/>
  <c r="Y111" i="22"/>
  <c r="X111" i="22"/>
  <c r="H112" i="22"/>
  <c r="I112" i="22"/>
  <c r="J112" i="22"/>
  <c r="K112" i="22"/>
  <c r="L112" i="22"/>
  <c r="M112" i="22"/>
  <c r="O112" i="22"/>
  <c r="P112" i="22"/>
  <c r="Q112" i="22"/>
  <c r="R112" i="22"/>
  <c r="T112" i="22"/>
  <c r="V112" i="22"/>
  <c r="W112" i="22"/>
  <c r="X112" i="22"/>
  <c r="H113" i="22"/>
  <c r="I113" i="22"/>
  <c r="J113" i="22"/>
  <c r="K113" i="22"/>
  <c r="L113" i="22"/>
  <c r="M113" i="22"/>
  <c r="O113" i="22"/>
  <c r="P113" i="22"/>
  <c r="Q113" i="22"/>
  <c r="R113" i="22"/>
  <c r="T113" i="22"/>
  <c r="V113" i="22"/>
  <c r="W113" i="22"/>
  <c r="X113" i="22"/>
  <c r="H114" i="22"/>
  <c r="I114" i="22"/>
  <c r="J114" i="22"/>
  <c r="K114" i="22"/>
  <c r="L114" i="22"/>
  <c r="M114" i="22"/>
  <c r="O114" i="22"/>
  <c r="P114" i="22"/>
  <c r="Q114" i="22"/>
  <c r="R114" i="22"/>
  <c r="S114" i="22"/>
  <c r="T114" i="22"/>
  <c r="V114" i="22"/>
  <c r="W114" i="22"/>
  <c r="X114" i="22"/>
  <c r="H120" i="22"/>
  <c r="J120" i="22"/>
  <c r="N120" i="22"/>
  <c r="P120" i="22"/>
  <c r="R120" i="22"/>
  <c r="G121" i="22"/>
  <c r="O121" i="22"/>
  <c r="H122" i="22"/>
  <c r="I124" i="22"/>
  <c r="J126" i="22"/>
  <c r="K128" i="22"/>
  <c r="N129" i="22"/>
  <c r="O130" i="22"/>
  <c r="S131" i="22"/>
  <c r="S134" i="22"/>
  <c r="H5" i="25"/>
  <c r="F24" i="25"/>
  <c r="H24" i="25"/>
  <c r="H33" i="25"/>
  <c r="I6" i="24"/>
  <c r="I7" i="24"/>
  <c r="R3" i="23"/>
  <c r="V3" i="23"/>
  <c r="R4" i="23"/>
  <c r="V4" i="23"/>
  <c r="R5" i="23"/>
  <c r="R6" i="23"/>
  <c r="V6" i="23"/>
  <c r="R7" i="23"/>
  <c r="V7" i="23"/>
  <c r="R8" i="23"/>
  <c r="V8" i="23"/>
  <c r="R9" i="23"/>
  <c r="V9" i="23"/>
  <c r="R10" i="23"/>
  <c r="V10" i="23"/>
  <c r="R11" i="23"/>
  <c r="V11" i="23"/>
  <c r="R12" i="23"/>
  <c r="V12" i="23"/>
  <c r="R13" i="23"/>
  <c r="V13" i="23"/>
  <c r="R14" i="23"/>
  <c r="V14" i="23"/>
  <c r="R15" i="23"/>
  <c r="V15" i="23"/>
  <c r="R16" i="23"/>
  <c r="V16" i="23"/>
  <c r="R17" i="23"/>
  <c r="V17" i="23"/>
  <c r="R18" i="23"/>
  <c r="V18" i="23"/>
  <c r="R19" i="23"/>
  <c r="V19" i="23"/>
  <c r="R20" i="23"/>
  <c r="V20" i="23"/>
  <c r="R21" i="23"/>
  <c r="V21" i="23"/>
  <c r="R22" i="23"/>
  <c r="V22" i="23"/>
  <c r="R23" i="23"/>
  <c r="V23" i="23"/>
  <c r="R24" i="23"/>
  <c r="V24" i="23"/>
  <c r="R25" i="23"/>
  <c r="V25" i="23"/>
  <c r="R26" i="23"/>
  <c r="V26" i="23"/>
  <c r="R27" i="23"/>
  <c r="V27" i="23"/>
  <c r="R28" i="23"/>
  <c r="V28" i="23"/>
  <c r="R29" i="23"/>
  <c r="V29" i="23"/>
  <c r="R30" i="23"/>
  <c r="V30" i="23"/>
  <c r="R31" i="23"/>
  <c r="V31" i="23"/>
  <c r="R32" i="23"/>
  <c r="V32" i="23"/>
  <c r="R33" i="23"/>
  <c r="V33" i="23"/>
  <c r="R34" i="23"/>
  <c r="V34" i="23"/>
  <c r="R35" i="23"/>
  <c r="V35" i="23"/>
  <c r="R36" i="23"/>
  <c r="V36" i="23"/>
  <c r="R37" i="23"/>
  <c r="V37" i="23"/>
  <c r="R38" i="23"/>
  <c r="V38" i="23"/>
  <c r="R39" i="23"/>
  <c r="V39" i="23"/>
  <c r="R40" i="23"/>
  <c r="V40" i="23"/>
  <c r="R41" i="23"/>
  <c r="V41" i="23"/>
  <c r="R42" i="23"/>
  <c r="V42" i="23"/>
  <c r="R45" i="23"/>
  <c r="V45" i="23"/>
  <c r="R46" i="23"/>
  <c r="V46" i="23"/>
  <c r="R47" i="23"/>
  <c r="V47" i="23"/>
  <c r="V48" i="23"/>
  <c r="R49" i="23"/>
  <c r="V49" i="23"/>
  <c r="R50" i="23"/>
  <c r="V50" i="23"/>
  <c r="R51" i="23"/>
  <c r="V51" i="23"/>
  <c r="R52" i="23"/>
  <c r="V52" i="23"/>
  <c r="R53" i="23"/>
  <c r="V53" i="23"/>
  <c r="R54" i="23"/>
  <c r="V54" i="23"/>
  <c r="R55" i="23"/>
  <c r="V55" i="23"/>
  <c r="R56" i="23"/>
  <c r="V56" i="23"/>
  <c r="R57" i="23"/>
  <c r="V57" i="23"/>
  <c r="R58" i="23"/>
  <c r="V58" i="23"/>
  <c r="R59" i="23"/>
  <c r="V59" i="23"/>
  <c r="R60" i="23"/>
  <c r="V60" i="23"/>
  <c r="R61" i="23"/>
  <c r="V61" i="23"/>
  <c r="R62" i="23"/>
  <c r="V62" i="23"/>
  <c r="R63" i="23"/>
  <c r="V63" i="23"/>
  <c r="R64" i="23"/>
  <c r="V64" i="23"/>
  <c r="R65" i="23"/>
  <c r="V65" i="23"/>
  <c r="R66" i="23"/>
  <c r="V66" i="23"/>
  <c r="R67" i="23"/>
  <c r="V67" i="23"/>
  <c r="R68" i="23"/>
  <c r="V68" i="23"/>
  <c r="R69" i="23"/>
  <c r="V69" i="23"/>
  <c r="R70" i="23"/>
  <c r="V70" i="23"/>
  <c r="R71" i="23"/>
  <c r="V71" i="23"/>
  <c r="R72" i="23"/>
  <c r="V72" i="23"/>
  <c r="R73" i="23"/>
  <c r="V73" i="23"/>
  <c r="V74" i="23"/>
  <c r="V75" i="23"/>
  <c r="R76" i="23"/>
  <c r="V76" i="23"/>
  <c r="R77" i="23"/>
  <c r="V77" i="23"/>
  <c r="R78" i="23"/>
  <c r="V78" i="23"/>
  <c r="R79" i="23"/>
  <c r="V79" i="23"/>
  <c r="R80" i="23"/>
  <c r="V80" i="23"/>
  <c r="R81" i="23"/>
  <c r="V81" i="23"/>
  <c r="R82" i="23"/>
  <c r="V82" i="23"/>
  <c r="R83" i="23"/>
  <c r="V83" i="23"/>
  <c r="R84" i="23"/>
  <c r="V84" i="23"/>
  <c r="R85" i="23"/>
  <c r="V85" i="23"/>
  <c r="R86" i="23"/>
  <c r="V86" i="23"/>
  <c r="R87" i="23"/>
  <c r="V87" i="23"/>
  <c r="R88" i="23"/>
  <c r="V88" i="23"/>
  <c r="R89" i="23"/>
  <c r="V89" i="23"/>
  <c r="R90" i="23"/>
  <c r="V90" i="23"/>
  <c r="R91" i="23"/>
  <c r="V91" i="23"/>
  <c r="G92" i="23"/>
  <c r="H92" i="23"/>
  <c r="I92" i="23"/>
  <c r="J92" i="23"/>
  <c r="K92" i="23"/>
  <c r="L92" i="23"/>
  <c r="M92" i="23"/>
  <c r="N92" i="23"/>
  <c r="O92" i="23"/>
  <c r="P92" i="23"/>
  <c r="Q92" i="23"/>
  <c r="T92" i="23"/>
  <c r="G97" i="23"/>
  <c r="H97" i="23"/>
  <c r="I97" i="23"/>
  <c r="J97" i="23"/>
  <c r="J99" i="23"/>
  <c r="J100" i="23"/>
  <c r="J101" i="23"/>
  <c r="J102" i="23"/>
  <c r="J103" i="23"/>
  <c r="J104" i="23"/>
  <c r="J105" i="23"/>
  <c r="J106" i="23"/>
  <c r="J107" i="23"/>
  <c r="J124" i="23"/>
  <c r="K97" i="23"/>
  <c r="L97" i="23"/>
  <c r="M97" i="23"/>
  <c r="M98" i="23"/>
  <c r="M99" i="23"/>
  <c r="M100" i="23"/>
  <c r="M101" i="23"/>
  <c r="M102" i="23"/>
  <c r="M103" i="23"/>
  <c r="M104" i="23"/>
  <c r="M105" i="23"/>
  <c r="M106" i="23"/>
  <c r="M123" i="23"/>
  <c r="N97" i="23"/>
  <c r="O97" i="23"/>
  <c r="P97" i="23"/>
  <c r="Q97" i="23"/>
  <c r="Q98" i="23"/>
  <c r="Q115" i="23"/>
  <c r="S97" i="23"/>
  <c r="T97" i="23"/>
  <c r="U97" i="23"/>
  <c r="G98" i="23"/>
  <c r="G99" i="23"/>
  <c r="G100" i="23"/>
  <c r="G101" i="23"/>
  <c r="G118" i="23"/>
  <c r="H98" i="23"/>
  <c r="H99" i="23"/>
  <c r="H100" i="23"/>
  <c r="H101" i="23"/>
  <c r="H102" i="23"/>
  <c r="H103" i="23"/>
  <c r="H104" i="23"/>
  <c r="H105" i="23"/>
  <c r="H106" i="23"/>
  <c r="H107" i="23"/>
  <c r="H108" i="23"/>
  <c r="H125" i="23"/>
  <c r="H128" i="23"/>
  <c r="I98" i="23"/>
  <c r="K98" i="23"/>
  <c r="L98" i="23"/>
  <c r="N98" i="23"/>
  <c r="O98" i="23"/>
  <c r="P98" i="23"/>
  <c r="Q99" i="23"/>
  <c r="Q100" i="23"/>
  <c r="Q101" i="23"/>
  <c r="Q102" i="23"/>
  <c r="Q103" i="23"/>
  <c r="Q104" i="23"/>
  <c r="Q105" i="23"/>
  <c r="Q106" i="23"/>
  <c r="Q123" i="23"/>
  <c r="S98" i="23"/>
  <c r="T98" i="23"/>
  <c r="U98" i="23"/>
  <c r="G117" i="23"/>
  <c r="I99" i="23"/>
  <c r="K99" i="23"/>
  <c r="K100" i="23"/>
  <c r="K101" i="23"/>
  <c r="K102" i="23"/>
  <c r="K103" i="23"/>
  <c r="K104" i="23"/>
  <c r="K105" i="23"/>
  <c r="K106" i="23"/>
  <c r="K107" i="23"/>
  <c r="K108" i="23"/>
  <c r="K110" i="23"/>
  <c r="L99" i="23"/>
  <c r="N99" i="23"/>
  <c r="O99" i="23"/>
  <c r="O116" i="23"/>
  <c r="P99" i="23"/>
  <c r="S99" i="23"/>
  <c r="T99" i="23"/>
  <c r="U99" i="23"/>
  <c r="I100" i="23"/>
  <c r="L100" i="23"/>
  <c r="N100" i="23"/>
  <c r="O100" i="23"/>
  <c r="P100" i="23"/>
  <c r="S100" i="23"/>
  <c r="T100" i="23"/>
  <c r="U100" i="23"/>
  <c r="I101" i="23"/>
  <c r="L101" i="23"/>
  <c r="N101" i="23"/>
  <c r="O101" i="23"/>
  <c r="P101" i="23"/>
  <c r="S101" i="23"/>
  <c r="T101" i="23"/>
  <c r="U101" i="23"/>
  <c r="G102" i="23"/>
  <c r="I102" i="23"/>
  <c r="L102" i="23"/>
  <c r="N102" i="23"/>
  <c r="O102" i="23"/>
  <c r="P102" i="23"/>
  <c r="S102" i="23"/>
  <c r="T102" i="23"/>
  <c r="U102" i="23"/>
  <c r="G103" i="23"/>
  <c r="I103" i="23"/>
  <c r="L103" i="23"/>
  <c r="N103" i="23"/>
  <c r="O103" i="23"/>
  <c r="P103" i="23"/>
  <c r="S103" i="23"/>
  <c r="T103" i="23"/>
  <c r="U103" i="23"/>
  <c r="G104" i="23"/>
  <c r="I104" i="23"/>
  <c r="L104" i="23"/>
  <c r="N104" i="23"/>
  <c r="O104" i="23"/>
  <c r="P104" i="23"/>
  <c r="S104" i="23"/>
  <c r="T104" i="23"/>
  <c r="U104" i="23"/>
  <c r="G105" i="23"/>
  <c r="I105" i="23"/>
  <c r="L105" i="23"/>
  <c r="N105" i="23"/>
  <c r="O105" i="23"/>
  <c r="P105" i="23"/>
  <c r="S105" i="23"/>
  <c r="T105" i="23"/>
  <c r="U105" i="23"/>
  <c r="G106" i="23"/>
  <c r="I106" i="23"/>
  <c r="L106" i="23"/>
  <c r="N106" i="23"/>
  <c r="O106" i="23"/>
  <c r="P106" i="23"/>
  <c r="S106" i="23"/>
  <c r="T106" i="23"/>
  <c r="U106" i="23"/>
  <c r="G107" i="23"/>
  <c r="I107" i="23"/>
  <c r="L107" i="23"/>
  <c r="M107" i="23"/>
  <c r="N107" i="23"/>
  <c r="O107" i="23"/>
  <c r="P107" i="23"/>
  <c r="Q107" i="23"/>
  <c r="S107" i="23"/>
  <c r="T107" i="23"/>
  <c r="U107" i="23"/>
  <c r="G108" i="23"/>
  <c r="I108" i="23"/>
  <c r="J108" i="23"/>
  <c r="L108" i="23"/>
  <c r="M108" i="23"/>
  <c r="N108" i="23"/>
  <c r="O108" i="23"/>
  <c r="P108" i="23"/>
  <c r="Q108" i="23"/>
  <c r="S108" i="23"/>
  <c r="T108" i="23"/>
  <c r="U108" i="23"/>
  <c r="G110" i="23"/>
  <c r="G114" i="23"/>
  <c r="I114" i="23"/>
  <c r="K114" i="23"/>
  <c r="M114" i="23"/>
  <c r="O114" i="23"/>
  <c r="Q114" i="23"/>
  <c r="T114" i="23"/>
  <c r="G115" i="23"/>
  <c r="I115" i="23"/>
  <c r="M115" i="23"/>
  <c r="T115" i="23"/>
  <c r="K116" i="23"/>
  <c r="O117" i="23"/>
  <c r="G119" i="23"/>
  <c r="K120" i="23"/>
  <c r="O121" i="23"/>
  <c r="I123" i="23"/>
  <c r="O124" i="23"/>
  <c r="L125" i="23"/>
  <c r="L128" i="23"/>
  <c r="P125" i="23"/>
  <c r="P128" i="23"/>
  <c r="U5" i="16"/>
  <c r="Y5" i="16"/>
  <c r="U6" i="16"/>
  <c r="Y6" i="16"/>
  <c r="T7" i="16"/>
  <c r="U8" i="16"/>
  <c r="Y8" i="16"/>
  <c r="U9" i="16"/>
  <c r="Y9" i="16"/>
  <c r="U10" i="16"/>
  <c r="Y10" i="16"/>
  <c r="U11" i="16"/>
  <c r="Y11" i="16"/>
  <c r="U12" i="16"/>
  <c r="Y12" i="16"/>
  <c r="U13" i="16"/>
  <c r="Y13" i="16"/>
  <c r="U14" i="16"/>
  <c r="Y14" i="16"/>
  <c r="U15" i="16"/>
  <c r="U16" i="16"/>
  <c r="U17" i="16"/>
  <c r="U18" i="16"/>
  <c r="U19" i="16"/>
  <c r="U7" i="16"/>
  <c r="U20" i="16"/>
  <c r="U21" i="16"/>
  <c r="U22" i="16"/>
  <c r="U23" i="16"/>
  <c r="U24" i="16"/>
  <c r="U25" i="16"/>
  <c r="U26" i="16"/>
  <c r="U27" i="16"/>
  <c r="U28" i="16"/>
  <c r="U29" i="16"/>
  <c r="U30" i="16"/>
  <c r="U31" i="16"/>
  <c r="U32" i="16"/>
  <c r="U33" i="16"/>
  <c r="U34" i="16"/>
  <c r="U35" i="16"/>
  <c r="U36" i="16"/>
  <c r="U37" i="16"/>
  <c r="U38" i="16"/>
  <c r="U39" i="16"/>
  <c r="U40" i="16"/>
  <c r="U41" i="16"/>
  <c r="U42" i="16"/>
  <c r="U43" i="16"/>
  <c r="U44" i="16"/>
  <c r="U45" i="16"/>
  <c r="U46" i="16"/>
  <c r="U47" i="16"/>
  <c r="U48" i="16"/>
  <c r="U49" i="16"/>
  <c r="U50" i="16"/>
  <c r="U51" i="16"/>
  <c r="U52" i="16"/>
  <c r="U53" i="16"/>
  <c r="U54" i="16"/>
  <c r="U55" i="16"/>
  <c r="U56" i="16"/>
  <c r="U57" i="16"/>
  <c r="U58" i="16"/>
  <c r="U59" i="16"/>
  <c r="U60" i="16"/>
  <c r="U61" i="16"/>
  <c r="U62" i="16"/>
  <c r="U63" i="16"/>
  <c r="U64" i="16"/>
  <c r="U65" i="16"/>
  <c r="U66" i="16"/>
  <c r="U67" i="16"/>
  <c r="U68" i="16"/>
  <c r="U69" i="16"/>
  <c r="U70" i="16"/>
  <c r="U71" i="16"/>
  <c r="U72" i="16"/>
  <c r="U73" i="16"/>
  <c r="U74" i="16"/>
  <c r="U75" i="16"/>
  <c r="U101" i="16"/>
  <c r="Y16" i="16"/>
  <c r="Y17" i="16"/>
  <c r="Y18" i="16"/>
  <c r="Y19" i="16"/>
  <c r="Y20" i="16"/>
  <c r="Y21" i="16"/>
  <c r="Y22" i="16"/>
  <c r="Y23" i="16"/>
  <c r="Y24" i="16"/>
  <c r="Y25" i="16"/>
  <c r="Y26" i="16"/>
  <c r="Y27" i="16"/>
  <c r="Y28" i="16"/>
  <c r="Y29" i="16"/>
  <c r="Y30" i="16"/>
  <c r="Y31" i="16"/>
  <c r="Y32" i="16"/>
  <c r="Y33" i="16"/>
  <c r="Y34" i="16"/>
  <c r="Y35" i="16"/>
  <c r="Y36" i="16"/>
  <c r="Y37" i="16"/>
  <c r="Y38" i="16"/>
  <c r="Y39" i="16"/>
  <c r="Y40" i="16"/>
  <c r="Y104" i="16"/>
  <c r="Y41" i="16"/>
  <c r="Y42" i="16"/>
  <c r="Y43" i="16"/>
  <c r="Y44" i="16"/>
  <c r="Y45" i="16"/>
  <c r="Y46" i="16"/>
  <c r="Y47" i="16"/>
  <c r="Y48" i="16"/>
  <c r="Y49" i="16"/>
  <c r="Y50" i="16"/>
  <c r="Y51" i="16"/>
  <c r="Y52" i="16"/>
  <c r="Y106" i="16"/>
  <c r="Y53" i="16"/>
  <c r="Y54" i="16"/>
  <c r="Y55" i="16"/>
  <c r="Y56" i="16"/>
  <c r="Y57" i="16"/>
  <c r="Y58" i="16"/>
  <c r="Y59" i="16"/>
  <c r="Y60" i="16"/>
  <c r="Y61" i="16"/>
  <c r="Y62" i="16"/>
  <c r="Y63" i="16"/>
  <c r="Y64" i="16"/>
  <c r="Y65" i="16"/>
  <c r="Y66" i="16"/>
  <c r="Y67" i="16"/>
  <c r="Y68" i="16"/>
  <c r="Y69" i="16"/>
  <c r="Y70" i="16"/>
  <c r="Y71" i="16"/>
  <c r="Y72" i="16"/>
  <c r="Y73" i="16"/>
  <c r="Y74" i="16"/>
  <c r="Y75" i="16"/>
  <c r="U76" i="16"/>
  <c r="Y76" i="16"/>
  <c r="U77" i="16"/>
  <c r="Y77" i="16"/>
  <c r="U78" i="16"/>
  <c r="Y78" i="16"/>
  <c r="U79" i="16"/>
  <c r="Y79" i="16"/>
  <c r="U80" i="16"/>
  <c r="Y80" i="16"/>
  <c r="U81" i="16"/>
  <c r="Y81" i="16"/>
  <c r="U82" i="16"/>
  <c r="Y82" i="16"/>
  <c r="U83" i="16"/>
  <c r="Y83" i="16"/>
  <c r="U84" i="16"/>
  <c r="Y84" i="16"/>
  <c r="U85" i="16"/>
  <c r="Y85" i="16"/>
  <c r="U86" i="16"/>
  <c r="Y86" i="16"/>
  <c r="U87" i="16"/>
  <c r="Y87" i="16"/>
  <c r="U88" i="16"/>
  <c r="Y88" i="16"/>
  <c r="U89" i="16"/>
  <c r="Y89" i="16"/>
  <c r="U90" i="16"/>
  <c r="Y90" i="16"/>
  <c r="U91" i="16"/>
  <c r="Y91" i="16"/>
  <c r="U92" i="16"/>
  <c r="Y92" i="16"/>
  <c r="U93" i="16"/>
  <c r="Y93" i="16"/>
  <c r="U94" i="16"/>
  <c r="G95" i="16"/>
  <c r="H95" i="16"/>
  <c r="I95" i="16"/>
  <c r="J95" i="16"/>
  <c r="K95" i="16"/>
  <c r="L95" i="16"/>
  <c r="M95" i="16"/>
  <c r="N95" i="16"/>
  <c r="O95" i="16"/>
  <c r="P95" i="16"/>
  <c r="Q95" i="16"/>
  <c r="R95" i="16"/>
  <c r="S95" i="16"/>
  <c r="W95" i="16"/>
  <c r="G100" i="16"/>
  <c r="H100" i="16"/>
  <c r="H117" i="16"/>
  <c r="I100" i="16"/>
  <c r="I117" i="16"/>
  <c r="J100" i="16"/>
  <c r="K100" i="16"/>
  <c r="K117" i="16"/>
  <c r="L100" i="16"/>
  <c r="L101" i="16"/>
  <c r="L118" i="16"/>
  <c r="M100" i="16"/>
  <c r="M117" i="16"/>
  <c r="N100" i="16"/>
  <c r="O100" i="16"/>
  <c r="P100" i="16"/>
  <c r="P117" i="16"/>
  <c r="Q100" i="16"/>
  <c r="Q117" i="16"/>
  <c r="R100" i="16"/>
  <c r="S100" i="16"/>
  <c r="S117" i="16"/>
  <c r="V100" i="16"/>
  <c r="W100" i="16"/>
  <c r="X100" i="16"/>
  <c r="G101" i="16"/>
  <c r="H101" i="16"/>
  <c r="H118" i="16"/>
  <c r="I101" i="16"/>
  <c r="J101" i="16"/>
  <c r="K101" i="16"/>
  <c r="M101" i="16"/>
  <c r="N101" i="16"/>
  <c r="O101" i="16"/>
  <c r="P101" i="16"/>
  <c r="Q101" i="16"/>
  <c r="R101" i="16"/>
  <c r="S101" i="16"/>
  <c r="T101" i="16"/>
  <c r="V101" i="16"/>
  <c r="W101" i="16"/>
  <c r="X101" i="16"/>
  <c r="G102" i="16"/>
  <c r="H102" i="16"/>
  <c r="I102" i="16"/>
  <c r="J102" i="16"/>
  <c r="J103" i="16"/>
  <c r="J104" i="16"/>
  <c r="J121" i="16"/>
  <c r="K102" i="16"/>
  <c r="L102" i="16"/>
  <c r="M102" i="16"/>
  <c r="N102" i="16"/>
  <c r="N103" i="16"/>
  <c r="N104" i="16"/>
  <c r="N105" i="16"/>
  <c r="N106" i="16"/>
  <c r="N107" i="16"/>
  <c r="N108" i="16"/>
  <c r="N109" i="16"/>
  <c r="N110" i="16"/>
  <c r="N111" i="16"/>
  <c r="N113" i="16"/>
  <c r="O102" i="16"/>
  <c r="P102" i="16"/>
  <c r="Q102" i="16"/>
  <c r="R102" i="16"/>
  <c r="R103" i="16"/>
  <c r="R104" i="16"/>
  <c r="R121" i="16"/>
  <c r="S102" i="16"/>
  <c r="T102" i="16"/>
  <c r="V102" i="16"/>
  <c r="W102" i="16"/>
  <c r="W119" i="16"/>
  <c r="X102" i="16"/>
  <c r="G103" i="16"/>
  <c r="H103" i="16"/>
  <c r="I103" i="16"/>
  <c r="K103" i="16"/>
  <c r="K104" i="16"/>
  <c r="K105" i="16"/>
  <c r="K106" i="16"/>
  <c r="K107" i="16"/>
  <c r="K108" i="16"/>
  <c r="K109" i="16"/>
  <c r="K110" i="16"/>
  <c r="K111" i="16"/>
  <c r="K113" i="16"/>
  <c r="L103" i="16"/>
  <c r="M103" i="16"/>
  <c r="N120" i="16"/>
  <c r="O103" i="16"/>
  <c r="P103" i="16"/>
  <c r="Q103" i="16"/>
  <c r="S103" i="16"/>
  <c r="T103" i="16"/>
  <c r="V103" i="16"/>
  <c r="W103" i="16"/>
  <c r="W104" i="16"/>
  <c r="W105" i="16"/>
  <c r="W122" i="16"/>
  <c r="X103" i="16"/>
  <c r="G104" i="16"/>
  <c r="H104" i="16"/>
  <c r="I104" i="16"/>
  <c r="I105" i="16"/>
  <c r="I106" i="16"/>
  <c r="I107" i="16"/>
  <c r="I124" i="16"/>
  <c r="L104" i="16"/>
  <c r="M104" i="16"/>
  <c r="M105" i="16"/>
  <c r="M122" i="16"/>
  <c r="O104" i="16"/>
  <c r="P104" i="16"/>
  <c r="Q104" i="16"/>
  <c r="Q105" i="16"/>
  <c r="Q106" i="16"/>
  <c r="Q107" i="16"/>
  <c r="Q124" i="16"/>
  <c r="S104" i="16"/>
  <c r="T104" i="16"/>
  <c r="U104" i="16"/>
  <c r="V104" i="16"/>
  <c r="X104" i="16"/>
  <c r="G105" i="16"/>
  <c r="H105" i="16"/>
  <c r="J105" i="16"/>
  <c r="L105" i="16"/>
  <c r="O105" i="16"/>
  <c r="P105" i="16"/>
  <c r="R105" i="16"/>
  <c r="S105" i="16"/>
  <c r="T105" i="16"/>
  <c r="U105" i="16"/>
  <c r="V105" i="16"/>
  <c r="X105" i="16"/>
  <c r="G106" i="16"/>
  <c r="H106" i="16"/>
  <c r="J106" i="16"/>
  <c r="L106" i="16"/>
  <c r="M106" i="16"/>
  <c r="O106" i="16"/>
  <c r="P106" i="16"/>
  <c r="R106" i="16"/>
  <c r="S106" i="16"/>
  <c r="T106" i="16"/>
  <c r="V106" i="16"/>
  <c r="W106" i="16"/>
  <c r="X106" i="16"/>
  <c r="G107" i="16"/>
  <c r="H107" i="16"/>
  <c r="J107" i="16"/>
  <c r="L107" i="16"/>
  <c r="M107" i="16"/>
  <c r="O107" i="16"/>
  <c r="P107" i="16"/>
  <c r="R107" i="16"/>
  <c r="S107" i="16"/>
  <c r="T107" i="16"/>
  <c r="U107" i="16"/>
  <c r="V107" i="16"/>
  <c r="W107" i="16"/>
  <c r="X107" i="16"/>
  <c r="G108" i="16"/>
  <c r="H108" i="16"/>
  <c r="I108" i="16"/>
  <c r="J108" i="16"/>
  <c r="L108" i="16"/>
  <c r="M108" i="16"/>
  <c r="O108" i="16"/>
  <c r="P108" i="16"/>
  <c r="Q108" i="16"/>
  <c r="R108" i="16"/>
  <c r="S108" i="16"/>
  <c r="T108" i="16"/>
  <c r="V108" i="16"/>
  <c r="W108" i="16"/>
  <c r="X108" i="16"/>
  <c r="G109" i="16"/>
  <c r="H109" i="16"/>
  <c r="I109" i="16"/>
  <c r="J109" i="16"/>
  <c r="L109" i="16"/>
  <c r="M109" i="16"/>
  <c r="O109" i="16"/>
  <c r="P109" i="16"/>
  <c r="Q109" i="16"/>
  <c r="R109" i="16"/>
  <c r="S109" i="16"/>
  <c r="T109" i="16"/>
  <c r="V109" i="16"/>
  <c r="W109" i="16"/>
  <c r="X109" i="16"/>
  <c r="G110" i="16"/>
  <c r="H110" i="16"/>
  <c r="I110" i="16"/>
  <c r="J110" i="16"/>
  <c r="L110" i="16"/>
  <c r="M110" i="16"/>
  <c r="O110" i="16"/>
  <c r="P110" i="16"/>
  <c r="Q110" i="16"/>
  <c r="R110" i="16"/>
  <c r="S110" i="16"/>
  <c r="T110" i="16"/>
  <c r="U110" i="16"/>
  <c r="V110" i="16"/>
  <c r="W110" i="16"/>
  <c r="X110" i="16"/>
  <c r="G111" i="16"/>
  <c r="H111" i="16"/>
  <c r="I111" i="16"/>
  <c r="J111" i="16"/>
  <c r="L111" i="16"/>
  <c r="M111" i="16"/>
  <c r="O111" i="16"/>
  <c r="P111" i="16"/>
  <c r="Q111" i="16"/>
  <c r="R111" i="16"/>
  <c r="S111" i="16"/>
  <c r="T111" i="16"/>
  <c r="U111" i="16"/>
  <c r="V111" i="16"/>
  <c r="W111" i="16"/>
  <c r="X111" i="16"/>
  <c r="Y111" i="16"/>
  <c r="H113" i="16"/>
  <c r="P113" i="16"/>
  <c r="S113" i="16"/>
  <c r="W113" i="16"/>
  <c r="J117" i="16"/>
  <c r="L117" i="16"/>
  <c r="N117" i="16"/>
  <c r="R117" i="16"/>
  <c r="W117" i="16"/>
  <c r="G118" i="16"/>
  <c r="I118" i="16"/>
  <c r="J118" i="16"/>
  <c r="K118" i="16"/>
  <c r="M118" i="16"/>
  <c r="N118" i="16"/>
  <c r="O118" i="16"/>
  <c r="Q118" i="16"/>
  <c r="R118" i="16"/>
  <c r="S118" i="16"/>
  <c r="W118" i="16"/>
  <c r="H119" i="16"/>
  <c r="J119" i="16"/>
  <c r="L119" i="16"/>
  <c r="P119" i="16"/>
  <c r="R119" i="16"/>
  <c r="G120" i="16"/>
  <c r="I120" i="16"/>
  <c r="K120" i="16"/>
  <c r="M120" i="16"/>
  <c r="O120" i="16"/>
  <c r="Q120" i="16"/>
  <c r="S120" i="16"/>
  <c r="W120" i="16"/>
  <c r="H121" i="16"/>
  <c r="L121" i="16"/>
  <c r="N121" i="16"/>
  <c r="P121" i="16"/>
  <c r="G122" i="16"/>
  <c r="I122" i="16"/>
  <c r="K122" i="16"/>
  <c r="O122" i="16"/>
  <c r="Q122" i="16"/>
  <c r="S122" i="16"/>
  <c r="H123" i="16"/>
  <c r="J123" i="16"/>
  <c r="L123" i="16"/>
  <c r="P123" i="16"/>
  <c r="R123" i="16"/>
  <c r="G124" i="16"/>
  <c r="K124" i="16"/>
  <c r="M124" i="16"/>
  <c r="O124" i="16"/>
  <c r="S124" i="16"/>
  <c r="W124" i="16"/>
  <c r="I125" i="16"/>
  <c r="N125" i="16"/>
  <c r="Q125" i="16"/>
  <c r="S125" i="16"/>
  <c r="J126" i="16"/>
  <c r="M126" i="16"/>
  <c r="P126" i="16"/>
  <c r="W126" i="16"/>
  <c r="H127" i="16"/>
  <c r="K127" i="16"/>
  <c r="P127" i="16"/>
  <c r="S127" i="16"/>
  <c r="G128" i="16"/>
  <c r="G131" i="16"/>
  <c r="L128" i="16"/>
  <c r="L131" i="16"/>
  <c r="O128" i="16"/>
  <c r="O131" i="16"/>
  <c r="R128" i="16"/>
  <c r="R131" i="16"/>
  <c r="J4" i="5"/>
  <c r="J7" i="5"/>
  <c r="J12" i="5"/>
  <c r="J15" i="5"/>
  <c r="C23" i="5"/>
  <c r="C24" i="5"/>
  <c r="C25" i="5"/>
  <c r="C26" i="5"/>
  <c r="C27" i="5"/>
  <c r="H5" i="15"/>
  <c r="E17" i="15"/>
  <c r="E18" i="15"/>
  <c r="H28" i="15"/>
  <c r="U5" i="2"/>
  <c r="Y5" i="2"/>
  <c r="U6" i="2"/>
  <c r="Y6" i="2"/>
  <c r="U7" i="2"/>
  <c r="Y7" i="2"/>
  <c r="U8" i="2"/>
  <c r="Y8" i="2"/>
  <c r="U9" i="2"/>
  <c r="Y9" i="2"/>
  <c r="U10" i="2"/>
  <c r="Y10" i="2"/>
  <c r="T11" i="2"/>
  <c r="W11" i="2"/>
  <c r="U12" i="2"/>
  <c r="Y12" i="2"/>
  <c r="U13" i="2"/>
  <c r="Y13" i="2"/>
  <c r="Q14" i="2"/>
  <c r="W14" i="2"/>
  <c r="W81" i="2"/>
  <c r="U15" i="2"/>
  <c r="Y15" i="2"/>
  <c r="U16" i="2"/>
  <c r="Y16" i="2"/>
  <c r="U17" i="2"/>
  <c r="Y17" i="2"/>
  <c r="U18" i="2"/>
  <c r="Y18" i="2"/>
  <c r="U19" i="2"/>
  <c r="Y19" i="2"/>
  <c r="U20" i="2"/>
  <c r="Y20" i="2"/>
  <c r="U21" i="2"/>
  <c r="Y21" i="2"/>
  <c r="U22" i="2"/>
  <c r="Y22" i="2"/>
  <c r="T23" i="2"/>
  <c r="U23" i="2"/>
  <c r="Y23" i="2"/>
  <c r="U24" i="2"/>
  <c r="Y24" i="2"/>
  <c r="U25" i="2"/>
  <c r="Y25" i="2"/>
  <c r="U26" i="2"/>
  <c r="Y26" i="2"/>
  <c r="U27" i="2"/>
  <c r="Y27" i="2"/>
  <c r="U28" i="2"/>
  <c r="Y28" i="2"/>
  <c r="U29" i="2"/>
  <c r="Y29" i="2"/>
  <c r="U30" i="2"/>
  <c r="Y30" i="2"/>
  <c r="U31" i="2"/>
  <c r="Y31" i="2"/>
  <c r="U32" i="2"/>
  <c r="Y32" i="2"/>
  <c r="U33" i="2"/>
  <c r="Y33" i="2"/>
  <c r="U34" i="2"/>
  <c r="Y34" i="2"/>
  <c r="U35" i="2"/>
  <c r="Y35" i="2"/>
  <c r="U36" i="2"/>
  <c r="Y36" i="2"/>
  <c r="U37" i="2"/>
  <c r="Y37" i="2"/>
  <c r="U38" i="2"/>
  <c r="Y38" i="2"/>
  <c r="U39" i="2"/>
  <c r="Y39" i="2"/>
  <c r="U40" i="2"/>
  <c r="Y40" i="2"/>
  <c r="U41" i="2"/>
  <c r="Y41" i="2"/>
  <c r="U42" i="2"/>
  <c r="Y42" i="2"/>
  <c r="U43" i="2"/>
  <c r="Y43" i="2"/>
  <c r="U44" i="2"/>
  <c r="Y44" i="2"/>
  <c r="U45" i="2"/>
  <c r="Y45" i="2"/>
  <c r="U46" i="2"/>
  <c r="Y46" i="2"/>
  <c r="U47" i="2"/>
  <c r="Y47" i="2"/>
  <c r="U48" i="2"/>
  <c r="Y48" i="2"/>
  <c r="U49" i="2"/>
  <c r="Y49" i="2"/>
  <c r="U50" i="2"/>
  <c r="Y50" i="2"/>
  <c r="U51" i="2"/>
  <c r="Y51" i="2"/>
  <c r="U52" i="2"/>
  <c r="Y52" i="2"/>
  <c r="U53" i="2"/>
  <c r="Y53" i="2"/>
  <c r="U54" i="2"/>
  <c r="Y54" i="2"/>
  <c r="U55" i="2"/>
  <c r="Y55" i="2"/>
  <c r="U56" i="2"/>
  <c r="Y56" i="2"/>
  <c r="T57" i="2"/>
  <c r="U57" i="2"/>
  <c r="Y57" i="2"/>
  <c r="U58" i="2"/>
  <c r="Y58" i="2"/>
  <c r="U59" i="2"/>
  <c r="Y59" i="2"/>
  <c r="U60" i="2"/>
  <c r="Y60" i="2"/>
  <c r="U61" i="2"/>
  <c r="Y61" i="2"/>
  <c r="U62" i="2"/>
  <c r="Y62" i="2"/>
  <c r="U63" i="2"/>
  <c r="Y63" i="2"/>
  <c r="U64" i="2"/>
  <c r="Y64" i="2"/>
  <c r="U65" i="2"/>
  <c r="Y65" i="2"/>
  <c r="U66" i="2"/>
  <c r="Y66" i="2"/>
  <c r="U67" i="2"/>
  <c r="Y67" i="2"/>
  <c r="U68" i="2"/>
  <c r="Y68" i="2"/>
  <c r="U69" i="2"/>
  <c r="Y69" i="2"/>
  <c r="U70" i="2"/>
  <c r="Y70" i="2"/>
  <c r="U71" i="2"/>
  <c r="Y71" i="2"/>
  <c r="Y96" i="2"/>
  <c r="F18" i="15"/>
  <c r="U72" i="2"/>
  <c r="Y72" i="2"/>
  <c r="U73" i="2"/>
  <c r="Y73" i="2"/>
  <c r="U74" i="2"/>
  <c r="Y74" i="2"/>
  <c r="U75" i="2"/>
  <c r="Y75" i="2"/>
  <c r="U76" i="2"/>
  <c r="Y76" i="2"/>
  <c r="F17" i="15"/>
  <c r="F19" i="15"/>
  <c r="H19" i="15"/>
  <c r="U77" i="2"/>
  <c r="Y77" i="2"/>
  <c r="U78" i="2"/>
  <c r="Y78" i="2"/>
  <c r="U79" i="2"/>
  <c r="Y79" i="2"/>
  <c r="U80" i="2"/>
  <c r="Y80" i="2"/>
  <c r="G81" i="2"/>
  <c r="H81" i="2"/>
  <c r="I81" i="2"/>
  <c r="J81" i="2"/>
  <c r="K81" i="2"/>
  <c r="L81" i="2"/>
  <c r="M81" i="2"/>
  <c r="N81" i="2"/>
  <c r="O81" i="2"/>
  <c r="P81" i="2"/>
  <c r="Q81" i="2"/>
  <c r="R81" i="2"/>
  <c r="S81" i="2"/>
  <c r="G86" i="2"/>
  <c r="G103" i="2"/>
  <c r="H86" i="2"/>
  <c r="H103" i="2"/>
  <c r="I86" i="2"/>
  <c r="J86" i="2"/>
  <c r="K86" i="2"/>
  <c r="K103" i="2"/>
  <c r="L86" i="2"/>
  <c r="L87" i="2"/>
  <c r="L104" i="2"/>
  <c r="M86" i="2"/>
  <c r="N86" i="2"/>
  <c r="O86" i="2"/>
  <c r="O103" i="2"/>
  <c r="P86" i="2"/>
  <c r="P87" i="2"/>
  <c r="P88" i="2"/>
  <c r="P89" i="2"/>
  <c r="P90" i="2"/>
  <c r="P91" i="2"/>
  <c r="P108" i="2"/>
  <c r="Q86" i="2"/>
  <c r="R86" i="2"/>
  <c r="S86" i="2"/>
  <c r="S103" i="2"/>
  <c r="V86" i="2"/>
  <c r="W86" i="2"/>
  <c r="X86" i="2"/>
  <c r="G87" i="2"/>
  <c r="H87" i="2"/>
  <c r="I87" i="2"/>
  <c r="J87" i="2"/>
  <c r="K87" i="2"/>
  <c r="M87" i="2"/>
  <c r="N87" i="2"/>
  <c r="O87" i="2"/>
  <c r="R87" i="2"/>
  <c r="S87" i="2"/>
  <c r="T87" i="2"/>
  <c r="V87" i="2"/>
  <c r="W87" i="2"/>
  <c r="X87" i="2"/>
  <c r="G88" i="2"/>
  <c r="H88" i="2"/>
  <c r="I88" i="2"/>
  <c r="J88" i="2"/>
  <c r="K88" i="2"/>
  <c r="L88" i="2"/>
  <c r="M88" i="2"/>
  <c r="N88" i="2"/>
  <c r="O88" i="2"/>
  <c r="Q88" i="2"/>
  <c r="R88" i="2"/>
  <c r="S88" i="2"/>
  <c r="T88" i="2"/>
  <c r="V88" i="2"/>
  <c r="W88" i="2"/>
  <c r="X88" i="2"/>
  <c r="G89" i="2"/>
  <c r="G90" i="2"/>
  <c r="G107" i="2"/>
  <c r="H89" i="2"/>
  <c r="I89" i="2"/>
  <c r="J89" i="2"/>
  <c r="K89" i="2"/>
  <c r="L89" i="2"/>
  <c r="M89" i="2"/>
  <c r="N89" i="2"/>
  <c r="O89" i="2"/>
  <c r="Q89" i="2"/>
  <c r="R89" i="2"/>
  <c r="S89" i="2"/>
  <c r="S90" i="2"/>
  <c r="S91" i="2"/>
  <c r="S92" i="2"/>
  <c r="S93" i="2"/>
  <c r="S94" i="2"/>
  <c r="S111" i="2"/>
  <c r="T89" i="2"/>
  <c r="V89" i="2"/>
  <c r="W89" i="2"/>
  <c r="X89" i="2"/>
  <c r="H90" i="2"/>
  <c r="I90" i="2"/>
  <c r="J90" i="2"/>
  <c r="K90" i="2"/>
  <c r="L90" i="2"/>
  <c r="M90" i="2"/>
  <c r="M107" i="2"/>
  <c r="N90" i="2"/>
  <c r="O90" i="2"/>
  <c r="Q90" i="2"/>
  <c r="R90" i="2"/>
  <c r="R91" i="2"/>
  <c r="R92" i="2"/>
  <c r="R93" i="2"/>
  <c r="R110" i="2"/>
  <c r="T90" i="2"/>
  <c r="V90" i="2"/>
  <c r="W90" i="2"/>
  <c r="X90" i="2"/>
  <c r="G91" i="2"/>
  <c r="H91" i="2"/>
  <c r="I91" i="2"/>
  <c r="I92" i="2"/>
  <c r="I93" i="2"/>
  <c r="I94" i="2"/>
  <c r="I95" i="2"/>
  <c r="I96" i="2"/>
  <c r="I113" i="2"/>
  <c r="J91" i="2"/>
  <c r="K91" i="2"/>
  <c r="L91" i="2"/>
  <c r="M91" i="2"/>
  <c r="M92" i="2"/>
  <c r="M109" i="2"/>
  <c r="N91" i="2"/>
  <c r="O91" i="2"/>
  <c r="Q91" i="2"/>
  <c r="T91" i="2"/>
  <c r="V91" i="2"/>
  <c r="W91" i="2"/>
  <c r="X91" i="2"/>
  <c r="G92" i="2"/>
  <c r="H92" i="2"/>
  <c r="J92" i="2"/>
  <c r="K92" i="2"/>
  <c r="L92" i="2"/>
  <c r="N92" i="2"/>
  <c r="O92" i="2"/>
  <c r="P92" i="2"/>
  <c r="Q92" i="2"/>
  <c r="T92" i="2"/>
  <c r="V92" i="2"/>
  <c r="W92" i="2"/>
  <c r="X92" i="2"/>
  <c r="G93" i="2"/>
  <c r="H93" i="2"/>
  <c r="J93" i="2"/>
  <c r="K93" i="2"/>
  <c r="L93" i="2"/>
  <c r="M93" i="2"/>
  <c r="N93" i="2"/>
  <c r="O93" i="2"/>
  <c r="P93" i="2"/>
  <c r="Q93" i="2"/>
  <c r="T93" i="2"/>
  <c r="V93" i="2"/>
  <c r="W93" i="2"/>
  <c r="X93" i="2"/>
  <c r="G94" i="2"/>
  <c r="H94" i="2"/>
  <c r="J94" i="2"/>
  <c r="K94" i="2"/>
  <c r="L94" i="2"/>
  <c r="M94" i="2"/>
  <c r="N94" i="2"/>
  <c r="O94" i="2"/>
  <c r="P94" i="2"/>
  <c r="Q94" i="2"/>
  <c r="R94" i="2"/>
  <c r="T94" i="2"/>
  <c r="V94" i="2"/>
  <c r="W94" i="2"/>
  <c r="X94" i="2"/>
  <c r="G95" i="2"/>
  <c r="H95" i="2"/>
  <c r="J95" i="2"/>
  <c r="K95" i="2"/>
  <c r="L95" i="2"/>
  <c r="M95" i="2"/>
  <c r="N95" i="2"/>
  <c r="O95" i="2"/>
  <c r="P95" i="2"/>
  <c r="Q95" i="2"/>
  <c r="R95" i="2"/>
  <c r="S95" i="2"/>
  <c r="T95" i="2"/>
  <c r="V95" i="2"/>
  <c r="W95" i="2"/>
  <c r="X95" i="2"/>
  <c r="Y95" i="2"/>
  <c r="G96" i="2"/>
  <c r="H96" i="2"/>
  <c r="J96" i="2"/>
  <c r="K96" i="2"/>
  <c r="L96" i="2"/>
  <c r="M96" i="2"/>
  <c r="N96" i="2"/>
  <c r="O96" i="2"/>
  <c r="P96" i="2"/>
  <c r="Q96" i="2"/>
  <c r="R96" i="2"/>
  <c r="S96" i="2"/>
  <c r="T96" i="2"/>
  <c r="V96" i="2"/>
  <c r="W96" i="2"/>
  <c r="X96" i="2"/>
  <c r="G97" i="2"/>
  <c r="H97" i="2"/>
  <c r="I97" i="2"/>
  <c r="J97" i="2"/>
  <c r="K97" i="2"/>
  <c r="L97" i="2"/>
  <c r="M97" i="2"/>
  <c r="N97" i="2"/>
  <c r="O97" i="2"/>
  <c r="P97" i="2"/>
  <c r="Q97" i="2"/>
  <c r="R97" i="2"/>
  <c r="S97" i="2"/>
  <c r="T97" i="2"/>
  <c r="V97" i="2"/>
  <c r="W97" i="2"/>
  <c r="X97" i="2"/>
  <c r="Y97" i="2"/>
  <c r="M99" i="2"/>
  <c r="I103" i="2"/>
  <c r="J103" i="2"/>
  <c r="M103" i="2"/>
  <c r="N103" i="2"/>
  <c r="Q103" i="2"/>
  <c r="R103" i="2"/>
  <c r="W103" i="2"/>
  <c r="J104" i="2"/>
  <c r="N104" i="2"/>
  <c r="R104" i="2"/>
  <c r="I105" i="2"/>
  <c r="K105" i="2"/>
  <c r="M105" i="2"/>
  <c r="W105" i="2"/>
  <c r="J106" i="2"/>
  <c r="K107" i="2"/>
  <c r="L108" i="2"/>
  <c r="W109" i="2"/>
  <c r="G111" i="2"/>
  <c r="H112" i="2"/>
  <c r="M113" i="2"/>
  <c r="W114" i="2"/>
  <c r="P8" i="1"/>
  <c r="P9" i="1"/>
  <c r="P10" i="1"/>
  <c r="P11" i="1"/>
  <c r="P12" i="1"/>
  <c r="P13" i="1"/>
  <c r="P14" i="1"/>
  <c r="P15" i="1"/>
  <c r="D18" i="1"/>
  <c r="D20" i="1"/>
  <c r="E18" i="1"/>
  <c r="F18" i="1"/>
  <c r="G18" i="1"/>
  <c r="H18" i="1"/>
  <c r="I18" i="1"/>
  <c r="J18" i="1"/>
  <c r="K18" i="1"/>
  <c r="L18" i="1"/>
  <c r="M18" i="1"/>
  <c r="N18" i="1"/>
  <c r="O18" i="1"/>
  <c r="P18" i="1"/>
  <c r="P24" i="1"/>
  <c r="P25" i="1"/>
  <c r="P26" i="1"/>
  <c r="P27" i="1"/>
  <c r="P28" i="1"/>
  <c r="P29" i="1"/>
  <c r="P30" i="1"/>
  <c r="P31" i="1"/>
  <c r="D32" i="1"/>
  <c r="P32" i="1"/>
  <c r="P33" i="1"/>
  <c r="P34" i="1"/>
  <c r="P35" i="1"/>
  <c r="P36" i="1"/>
  <c r="P37" i="1"/>
  <c r="P38" i="1"/>
  <c r="P39" i="1"/>
  <c r="P40" i="1"/>
  <c r="P41" i="1"/>
  <c r="P42" i="1"/>
  <c r="P43" i="1"/>
  <c r="P44" i="1"/>
  <c r="P45" i="1"/>
  <c r="P46" i="1"/>
  <c r="P47" i="1"/>
  <c r="E48" i="1"/>
  <c r="F48" i="1"/>
  <c r="G48" i="1"/>
  <c r="H48" i="1"/>
  <c r="I48" i="1"/>
  <c r="J48" i="1"/>
  <c r="K48" i="1"/>
  <c r="L48" i="1"/>
  <c r="M48" i="1"/>
  <c r="N48" i="1"/>
  <c r="O48" i="1"/>
  <c r="C63" i="1"/>
  <c r="D63" i="1"/>
  <c r="E63" i="1"/>
  <c r="F63" i="1"/>
  <c r="G63" i="1"/>
  <c r="H63" i="1"/>
  <c r="I63" i="1"/>
  <c r="J63" i="1"/>
  <c r="K63" i="1"/>
  <c r="L63" i="1"/>
  <c r="M63" i="1"/>
  <c r="N63" i="1"/>
  <c r="O63" i="1"/>
  <c r="P63" i="1"/>
  <c r="W107" i="2"/>
  <c r="J108" i="2"/>
  <c r="Y108" i="16"/>
  <c r="H110" i="2"/>
  <c r="R108" i="2"/>
  <c r="Y109" i="16"/>
  <c r="R106" i="2"/>
  <c r="P114" i="2"/>
  <c r="P117" i="2"/>
  <c r="H108" i="2"/>
  <c r="P104" i="2"/>
  <c r="H104" i="2"/>
  <c r="I99" i="2"/>
  <c r="N108" i="2"/>
  <c r="J114" i="2"/>
  <c r="J117" i="2"/>
  <c r="P112" i="2"/>
  <c r="O111" i="2"/>
  <c r="N110" i="2"/>
  <c r="I109" i="2"/>
  <c r="S107" i="2"/>
  <c r="S105" i="2"/>
  <c r="P103" i="2"/>
  <c r="L103" i="2"/>
  <c r="W113" i="2"/>
  <c r="L112" i="2"/>
  <c r="K111" i="2"/>
  <c r="J110" i="2"/>
  <c r="O107" i="2"/>
  <c r="N106" i="2"/>
  <c r="O105" i="2"/>
  <c r="G105" i="2"/>
  <c r="W99" i="2"/>
  <c r="R99" i="2"/>
  <c r="N99" i="2"/>
  <c r="J99" i="2"/>
  <c r="J112" i="2"/>
  <c r="S109" i="2"/>
  <c r="O109" i="2"/>
  <c r="K109" i="2"/>
  <c r="G109" i="2"/>
  <c r="P106" i="2"/>
  <c r="L106" i="2"/>
  <c r="H106" i="2"/>
  <c r="Y110" i="16"/>
  <c r="Y102" i="16"/>
  <c r="G126" i="16"/>
  <c r="R113" i="16"/>
  <c r="J113" i="16"/>
  <c r="U102" i="16"/>
  <c r="O113" i="16"/>
  <c r="G113" i="16"/>
  <c r="Y15" i="16"/>
  <c r="Q122" i="23"/>
  <c r="K121" i="23"/>
  <c r="G120" i="23"/>
  <c r="O118" i="23"/>
  <c r="K117" i="23"/>
  <c r="G116" i="23"/>
  <c r="K130" i="22"/>
  <c r="J129" i="22"/>
  <c r="Q125" i="22"/>
  <c r="Q123" i="22"/>
  <c r="J128" i="16"/>
  <c r="J131" i="16"/>
  <c r="M127" i="16"/>
  <c r="R126" i="16"/>
  <c r="H126" i="16"/>
  <c r="K125" i="16"/>
  <c r="N123" i="16"/>
  <c r="N119" i="16"/>
  <c r="P118" i="16"/>
  <c r="U108" i="16"/>
  <c r="U103" i="16"/>
  <c r="K122" i="23"/>
  <c r="G121" i="23"/>
  <c r="O119" i="23"/>
  <c r="K118" i="23"/>
  <c r="O110" i="23"/>
  <c r="R99" i="23"/>
  <c r="I131" i="22"/>
  <c r="I134" i="22"/>
  <c r="I125" i="22"/>
  <c r="R116" i="22"/>
  <c r="J127" i="16"/>
  <c r="U109" i="16"/>
  <c r="P125" i="16"/>
  <c r="U106" i="16"/>
  <c r="P120" i="16"/>
  <c r="L113" i="16"/>
  <c r="H120" i="16"/>
  <c r="G122" i="23"/>
  <c r="O120" i="23"/>
  <c r="K119" i="23"/>
  <c r="R129" i="22"/>
  <c r="R128" i="22"/>
  <c r="T131" i="22"/>
  <c r="P131" i="22"/>
  <c r="P134" i="22"/>
  <c r="H116" i="22"/>
  <c r="W104" i="2"/>
  <c r="W106" i="2"/>
  <c r="W108" i="2"/>
  <c r="W110" i="2"/>
  <c r="W112" i="2"/>
  <c r="R105" i="2"/>
  <c r="R107" i="2"/>
  <c r="R109" i="2"/>
  <c r="R111" i="2"/>
  <c r="R113" i="2"/>
  <c r="S104" i="2"/>
  <c r="S106" i="2"/>
  <c r="S108" i="2"/>
  <c r="S110" i="2"/>
  <c r="S112" i="2"/>
  <c r="O104" i="2"/>
  <c r="O106" i="2"/>
  <c r="O108" i="2"/>
  <c r="O110" i="2"/>
  <c r="O112" i="2"/>
  <c r="M104" i="2"/>
  <c r="M106" i="2"/>
  <c r="M108" i="2"/>
  <c r="M110" i="2"/>
  <c r="M112" i="2"/>
  <c r="K104" i="2"/>
  <c r="K106" i="2"/>
  <c r="K108" i="2"/>
  <c r="K110" i="2"/>
  <c r="K112" i="2"/>
  <c r="I104" i="2"/>
  <c r="I106" i="2"/>
  <c r="I108" i="2"/>
  <c r="I110" i="2"/>
  <c r="I112" i="2"/>
  <c r="I114" i="2"/>
  <c r="G104" i="2"/>
  <c r="G106" i="2"/>
  <c r="G108" i="2"/>
  <c r="G110" i="2"/>
  <c r="G112" i="2"/>
  <c r="G114" i="2"/>
  <c r="Y94" i="2"/>
  <c r="Y91" i="2"/>
  <c r="W117" i="2"/>
  <c r="R114" i="2"/>
  <c r="R117" i="2"/>
  <c r="M114" i="2"/>
  <c r="M117" i="2"/>
  <c r="H114" i="2"/>
  <c r="H117" i="2"/>
  <c r="S113" i="2"/>
  <c r="O113" i="2"/>
  <c r="K113" i="2"/>
  <c r="G113" i="2"/>
  <c r="R112" i="2"/>
  <c r="N112" i="2"/>
  <c r="W111" i="2"/>
  <c r="M111" i="2"/>
  <c r="I111" i="2"/>
  <c r="P110" i="2"/>
  <c r="L110" i="2"/>
  <c r="I107" i="2"/>
  <c r="P99" i="2"/>
  <c r="P105" i="2"/>
  <c r="P107" i="2"/>
  <c r="P109" i="2"/>
  <c r="P111" i="2"/>
  <c r="P113" i="2"/>
  <c r="N105" i="2"/>
  <c r="N107" i="2"/>
  <c r="N109" i="2"/>
  <c r="N111" i="2"/>
  <c r="N113" i="2"/>
  <c r="N114" i="2"/>
  <c r="N117" i="2"/>
  <c r="L99" i="2"/>
  <c r="L105" i="2"/>
  <c r="L107" i="2"/>
  <c r="L109" i="2"/>
  <c r="L111" i="2"/>
  <c r="L113" i="2"/>
  <c r="L114" i="2"/>
  <c r="L117" i="2"/>
  <c r="J105" i="2"/>
  <c r="J107" i="2"/>
  <c r="J109" i="2"/>
  <c r="J111" i="2"/>
  <c r="J113" i="2"/>
  <c r="H99" i="2"/>
  <c r="H105" i="2"/>
  <c r="H107" i="2"/>
  <c r="H109" i="2"/>
  <c r="H111" i="2"/>
  <c r="H113" i="2"/>
  <c r="S99" i="2"/>
  <c r="I117" i="2"/>
  <c r="G117" i="2"/>
  <c r="U14" i="2"/>
  <c r="Y14" i="2"/>
  <c r="Y87" i="2"/>
  <c r="Q87" i="2"/>
  <c r="U11" i="2"/>
  <c r="U81" i="2"/>
  <c r="T86" i="2"/>
  <c r="Q113" i="16"/>
  <c r="M113" i="16"/>
  <c r="I113" i="16"/>
  <c r="R127" i="16"/>
  <c r="T95" i="16"/>
  <c r="T100" i="16"/>
  <c r="R108" i="23"/>
  <c r="V108" i="23"/>
  <c r="R107" i="23"/>
  <c r="V107" i="23"/>
  <c r="R106" i="23"/>
  <c r="V106" i="23"/>
  <c r="R105" i="23"/>
  <c r="V105" i="23"/>
  <c r="R104" i="23"/>
  <c r="V104" i="23"/>
  <c r="R103" i="23"/>
  <c r="V103" i="23"/>
  <c r="R102" i="23"/>
  <c r="V102" i="23"/>
  <c r="R101" i="23"/>
  <c r="V101" i="23"/>
  <c r="R100" i="23"/>
  <c r="V100" i="23"/>
  <c r="T116" i="23"/>
  <c r="T117" i="23"/>
  <c r="T118" i="23"/>
  <c r="T119" i="23"/>
  <c r="T120" i="23"/>
  <c r="T121" i="23"/>
  <c r="T122" i="23"/>
  <c r="T123" i="23"/>
  <c r="V99" i="23"/>
  <c r="I124" i="23"/>
  <c r="I125" i="23"/>
  <c r="I128" i="23"/>
  <c r="G125" i="23"/>
  <c r="Q124" i="23"/>
  <c r="Q125" i="23"/>
  <c r="Q128" i="23"/>
  <c r="O122" i="23"/>
  <c r="O125" i="23"/>
  <c r="M122" i="23"/>
  <c r="M125" i="23"/>
  <c r="M128" i="23"/>
  <c r="K124" i="23"/>
  <c r="K125" i="23"/>
  <c r="R98" i="23"/>
  <c r="V98" i="23"/>
  <c r="P110" i="23"/>
  <c r="P114" i="23"/>
  <c r="P115" i="23"/>
  <c r="P116" i="23"/>
  <c r="P117" i="23"/>
  <c r="P118" i="23"/>
  <c r="P119" i="23"/>
  <c r="P120" i="23"/>
  <c r="P121" i="23"/>
  <c r="P123" i="23"/>
  <c r="N110" i="23"/>
  <c r="N114" i="23"/>
  <c r="N115" i="23"/>
  <c r="N116" i="23"/>
  <c r="N117" i="23"/>
  <c r="N118" i="23"/>
  <c r="N119" i="23"/>
  <c r="N120" i="23"/>
  <c r="N121" i="23"/>
  <c r="N123" i="23"/>
  <c r="N124" i="23"/>
  <c r="L110" i="23"/>
  <c r="L114" i="23"/>
  <c r="L115" i="23"/>
  <c r="L116" i="23"/>
  <c r="L117" i="23"/>
  <c r="L118" i="23"/>
  <c r="L119" i="23"/>
  <c r="L120" i="23"/>
  <c r="L121" i="23"/>
  <c r="L123" i="23"/>
  <c r="J110" i="23"/>
  <c r="J114" i="23"/>
  <c r="J115" i="23"/>
  <c r="J116" i="23"/>
  <c r="J117" i="23"/>
  <c r="J118" i="23"/>
  <c r="J119" i="23"/>
  <c r="J120" i="23"/>
  <c r="J121" i="23"/>
  <c r="J122" i="23"/>
  <c r="J123" i="23"/>
  <c r="H110" i="23"/>
  <c r="H114" i="23"/>
  <c r="H115" i="23"/>
  <c r="H116" i="23"/>
  <c r="H117" i="23"/>
  <c r="H118" i="23"/>
  <c r="H119" i="23"/>
  <c r="H120" i="23"/>
  <c r="H121" i="23"/>
  <c r="H122" i="23"/>
  <c r="H123" i="23"/>
  <c r="T110" i="23"/>
  <c r="U113" i="22"/>
  <c r="Y113" i="22"/>
  <c r="U110" i="22"/>
  <c r="Y110" i="22"/>
  <c r="U109" i="22"/>
  <c r="Y109" i="22"/>
  <c r="U106" i="22"/>
  <c r="Y106" i="22"/>
  <c r="U105" i="22"/>
  <c r="Y105" i="22"/>
  <c r="T121" i="22"/>
  <c r="T123" i="22"/>
  <c r="T124" i="22"/>
  <c r="T125" i="22"/>
  <c r="T127" i="22"/>
  <c r="T126" i="22"/>
  <c r="T130" i="22"/>
  <c r="R121" i="22"/>
  <c r="R123" i="22"/>
  <c r="R124" i="22"/>
  <c r="R125" i="22"/>
  <c r="R127" i="22"/>
  <c r="R122" i="22"/>
  <c r="R130" i="22"/>
  <c r="R131" i="22"/>
  <c r="R134" i="22"/>
  <c r="P121" i="22"/>
  <c r="P123" i="22"/>
  <c r="P124" i="22"/>
  <c r="P125" i="22"/>
  <c r="P127" i="22"/>
  <c r="P128" i="22"/>
  <c r="P126" i="22"/>
  <c r="P130" i="22"/>
  <c r="N121" i="22"/>
  <c r="N123" i="22"/>
  <c r="N124" i="22"/>
  <c r="N125" i="22"/>
  <c r="N127" i="22"/>
  <c r="N128" i="22"/>
  <c r="N122" i="22"/>
  <c r="N130" i="22"/>
  <c r="L121" i="22"/>
  <c r="L123" i="22"/>
  <c r="L124" i="22"/>
  <c r="L125" i="22"/>
  <c r="L127" i="22"/>
  <c r="L128" i="22"/>
  <c r="L126" i="22"/>
  <c r="L130" i="22"/>
  <c r="J121" i="22"/>
  <c r="J123" i="22"/>
  <c r="J124" i="22"/>
  <c r="J125" i="22"/>
  <c r="J127" i="22"/>
  <c r="J128" i="22"/>
  <c r="J122" i="22"/>
  <c r="J130" i="22"/>
  <c r="J131" i="22"/>
  <c r="J134" i="22"/>
  <c r="H121" i="22"/>
  <c r="H123" i="22"/>
  <c r="H124" i="22"/>
  <c r="H125" i="22"/>
  <c r="H127" i="22"/>
  <c r="H128" i="22"/>
  <c r="H126" i="22"/>
  <c r="H130" i="22"/>
  <c r="W122" i="22"/>
  <c r="W123" i="22"/>
  <c r="W124" i="22"/>
  <c r="W126" i="22"/>
  <c r="W127" i="22"/>
  <c r="W116" i="22"/>
  <c r="W120" i="22"/>
  <c r="W121" i="22"/>
  <c r="W129" i="22"/>
  <c r="W131" i="22"/>
  <c r="W134" i="22"/>
  <c r="U120" i="22"/>
  <c r="S116" i="22"/>
  <c r="S120" i="22"/>
  <c r="S122" i="22"/>
  <c r="S126" i="22"/>
  <c r="S123" i="22"/>
  <c r="S124" i="22"/>
  <c r="S125" i="22"/>
  <c r="S128" i="22"/>
  <c r="S129" i="22"/>
  <c r="Q116" i="22"/>
  <c r="Q120" i="22"/>
  <c r="Q122" i="22"/>
  <c r="Q126" i="22"/>
  <c r="Q121" i="22"/>
  <c r="Q127" i="22"/>
  <c r="Q128" i="22"/>
  <c r="Q129" i="22"/>
  <c r="O120" i="22"/>
  <c r="O122" i="22"/>
  <c r="O126" i="22"/>
  <c r="O116" i="22"/>
  <c r="O123" i="22"/>
  <c r="O124" i="22"/>
  <c r="O125" i="22"/>
  <c r="O129" i="22"/>
  <c r="O131" i="22"/>
  <c r="O134" i="22"/>
  <c r="M120" i="22"/>
  <c r="M122" i="22"/>
  <c r="M126" i="22"/>
  <c r="M121" i="22"/>
  <c r="M127" i="22"/>
  <c r="M128" i="22"/>
  <c r="M129" i="22"/>
  <c r="M131" i="22"/>
  <c r="M134" i="22"/>
  <c r="K116" i="22"/>
  <c r="K120" i="22"/>
  <c r="K122" i="22"/>
  <c r="K126" i="22"/>
  <c r="K123" i="22"/>
  <c r="K124" i="22"/>
  <c r="K125" i="22"/>
  <c r="K129" i="22"/>
  <c r="I116" i="22"/>
  <c r="I120" i="22"/>
  <c r="I122" i="22"/>
  <c r="I126" i="22"/>
  <c r="I121" i="22"/>
  <c r="I127" i="22"/>
  <c r="I128" i="22"/>
  <c r="I129" i="22"/>
  <c r="G120" i="22"/>
  <c r="G122" i="22"/>
  <c r="G126" i="22"/>
  <c r="G123" i="22"/>
  <c r="G124" i="22"/>
  <c r="G125" i="22"/>
  <c r="G129" i="22"/>
  <c r="G131" i="22"/>
  <c r="G134" i="22"/>
  <c r="T134" i="22"/>
  <c r="N116" i="22"/>
  <c r="J116" i="22"/>
  <c r="Y101" i="22"/>
  <c r="S114" i="2"/>
  <c r="S117" i="2"/>
  <c r="O99" i="2"/>
  <c r="K99" i="2"/>
  <c r="G99" i="2"/>
  <c r="Y88" i="2"/>
  <c r="W128" i="16"/>
  <c r="W131" i="16"/>
  <c r="S128" i="16"/>
  <c r="S131" i="16"/>
  <c r="P128" i="16"/>
  <c r="P131" i="16"/>
  <c r="N128" i="16"/>
  <c r="N131" i="16"/>
  <c r="K128" i="16"/>
  <c r="K131" i="16"/>
  <c r="H128" i="16"/>
  <c r="H131" i="16"/>
  <c r="Q127" i="16"/>
  <c r="O127" i="16"/>
  <c r="L127" i="16"/>
  <c r="I127" i="16"/>
  <c r="G127" i="16"/>
  <c r="Q126" i="16"/>
  <c r="N126" i="16"/>
  <c r="L126" i="16"/>
  <c r="I126" i="16"/>
  <c r="W125" i="16"/>
  <c r="R125" i="16"/>
  <c r="O125" i="16"/>
  <c r="M125" i="16"/>
  <c r="J125" i="16"/>
  <c r="G125" i="16"/>
  <c r="R124" i="16"/>
  <c r="P124" i="16"/>
  <c r="N124" i="16"/>
  <c r="L124" i="16"/>
  <c r="J124" i="16"/>
  <c r="H124" i="16"/>
  <c r="W123" i="16"/>
  <c r="S123" i="16"/>
  <c r="Q123" i="16"/>
  <c r="O123" i="16"/>
  <c r="M123" i="16"/>
  <c r="K123" i="16"/>
  <c r="I123" i="16"/>
  <c r="G123" i="16"/>
  <c r="R122" i="16"/>
  <c r="P122" i="16"/>
  <c r="N122" i="16"/>
  <c r="L122" i="16"/>
  <c r="J122" i="16"/>
  <c r="H122" i="16"/>
  <c r="W121" i="16"/>
  <c r="S121" i="16"/>
  <c r="Q121" i="16"/>
  <c r="O121" i="16"/>
  <c r="M121" i="16"/>
  <c r="K121" i="16"/>
  <c r="I121" i="16"/>
  <c r="G121" i="16"/>
  <c r="R120" i="16"/>
  <c r="L120" i="16"/>
  <c r="J120" i="16"/>
  <c r="S119" i="16"/>
  <c r="Q119" i="16"/>
  <c r="O119" i="16"/>
  <c r="M119" i="16"/>
  <c r="K119" i="16"/>
  <c r="I119" i="16"/>
  <c r="G119" i="16"/>
  <c r="O117" i="16"/>
  <c r="G117" i="16"/>
  <c r="W127" i="16"/>
  <c r="S126" i="16"/>
  <c r="O126" i="16"/>
  <c r="K126" i="16"/>
  <c r="Y107" i="16"/>
  <c r="Y105" i="16"/>
  <c r="Y103" i="16"/>
  <c r="Y101" i="16"/>
  <c r="T125" i="23"/>
  <c r="T128" i="23"/>
  <c r="N125" i="23"/>
  <c r="N128" i="23"/>
  <c r="J125" i="23"/>
  <c r="J128" i="23"/>
  <c r="T124" i="23"/>
  <c r="M124" i="23"/>
  <c r="G124" i="23"/>
  <c r="O123" i="23"/>
  <c r="K123" i="23"/>
  <c r="G123" i="23"/>
  <c r="N122" i="23"/>
  <c r="I122" i="23"/>
  <c r="Q121" i="23"/>
  <c r="M121" i="23"/>
  <c r="I121" i="23"/>
  <c r="Q120" i="23"/>
  <c r="M120" i="23"/>
  <c r="I120" i="23"/>
  <c r="Q119" i="23"/>
  <c r="M119" i="23"/>
  <c r="I119" i="23"/>
  <c r="Q118" i="23"/>
  <c r="M118" i="23"/>
  <c r="I118" i="23"/>
  <c r="Q117" i="23"/>
  <c r="M117" i="23"/>
  <c r="I117" i="23"/>
  <c r="Q116" i="23"/>
  <c r="M116" i="23"/>
  <c r="I116" i="23"/>
  <c r="O115" i="23"/>
  <c r="K115" i="23"/>
  <c r="Q110" i="23"/>
  <c r="M110" i="23"/>
  <c r="I110" i="23"/>
  <c r="O128" i="23"/>
  <c r="K128" i="23"/>
  <c r="G128" i="23"/>
  <c r="V5" i="23"/>
  <c r="V92" i="23"/>
  <c r="R92" i="23"/>
  <c r="Q131" i="22"/>
  <c r="Q134" i="22"/>
  <c r="K131" i="22"/>
  <c r="K134" i="22"/>
  <c r="W130" i="22"/>
  <c r="Q130" i="22"/>
  <c r="M130" i="22"/>
  <c r="I130" i="22"/>
  <c r="T129" i="22"/>
  <c r="P129" i="22"/>
  <c r="L129" i="22"/>
  <c r="H129" i="22"/>
  <c r="T128" i="22"/>
  <c r="O128" i="22"/>
  <c r="G128" i="22"/>
  <c r="O127" i="22"/>
  <c r="G127" i="22"/>
  <c r="N126" i="22"/>
  <c r="W125" i="22"/>
  <c r="M125" i="22"/>
  <c r="M124" i="22"/>
  <c r="M123" i="22"/>
  <c r="T122" i="22"/>
  <c r="L122" i="22"/>
  <c r="S121" i="22"/>
  <c r="K121" i="22"/>
  <c r="M116" i="22"/>
  <c r="N127" i="16"/>
  <c r="L125" i="16"/>
  <c r="H125" i="16"/>
  <c r="H124" i="23"/>
  <c r="P122" i="23"/>
  <c r="L122" i="23"/>
  <c r="R97" i="23"/>
  <c r="V97" i="23"/>
  <c r="I9" i="24"/>
  <c r="H7" i="25"/>
  <c r="T116" i="22"/>
  <c r="P116" i="22"/>
  <c r="U112" i="22"/>
  <c r="Y112" i="22"/>
  <c r="U108" i="22"/>
  <c r="Y108" i="22"/>
  <c r="U104" i="22"/>
  <c r="I9" i="21"/>
  <c r="E20" i="1"/>
  <c r="D48" i="1"/>
  <c r="D50" i="1"/>
  <c r="E50" i="1"/>
  <c r="F50" i="1"/>
  <c r="G50" i="1"/>
  <c r="H50" i="1"/>
  <c r="I50" i="1"/>
  <c r="J50" i="1"/>
  <c r="K50" i="1"/>
  <c r="L50" i="1"/>
  <c r="M50" i="1"/>
  <c r="N50" i="1"/>
  <c r="O50" i="1"/>
  <c r="Y92" i="2"/>
  <c r="O114" i="2"/>
  <c r="O117" i="2"/>
  <c r="K114" i="2"/>
  <c r="K117" i="2"/>
  <c r="Y93" i="2"/>
  <c r="Y90" i="2"/>
  <c r="Y89" i="2"/>
  <c r="Y11" i="2"/>
  <c r="Y86" i="2"/>
  <c r="R116" i="23"/>
  <c r="R118" i="23"/>
  <c r="R110" i="23"/>
  <c r="R121" i="23"/>
  <c r="T81" i="2"/>
  <c r="Q128" i="16"/>
  <c r="Q131" i="16"/>
  <c r="M128" i="16"/>
  <c r="M131" i="16"/>
  <c r="I128" i="16"/>
  <c r="I131" i="16"/>
  <c r="P124" i="23"/>
  <c r="L124" i="23"/>
  <c r="Y98" i="22"/>
  <c r="U121" i="22"/>
  <c r="U125" i="22"/>
  <c r="Y104" i="22"/>
  <c r="U122" i="22"/>
  <c r="U126" i="22"/>
  <c r="H7" i="20"/>
  <c r="I11" i="21"/>
  <c r="O27" i="21"/>
  <c r="O28" i="21"/>
  <c r="U114" i="22"/>
  <c r="L131" i="22"/>
  <c r="L134" i="22"/>
  <c r="H131" i="22"/>
  <c r="H134" i="22"/>
  <c r="L116" i="22"/>
  <c r="C37" i="5"/>
  <c r="J11" i="5"/>
  <c r="H7" i="18"/>
  <c r="J6" i="5"/>
  <c r="J9" i="5"/>
  <c r="R124" i="23"/>
  <c r="R119" i="23"/>
  <c r="R125" i="23"/>
  <c r="R128" i="23"/>
  <c r="R117" i="23"/>
  <c r="R122" i="23"/>
  <c r="R114" i="23"/>
  <c r="U130" i="22"/>
  <c r="U129" i="22"/>
  <c r="R123" i="23"/>
  <c r="R115" i="23"/>
  <c r="R120" i="23"/>
  <c r="U127" i="22"/>
  <c r="U123" i="22"/>
  <c r="U124" i="22"/>
  <c r="U128" i="22"/>
  <c r="T118" i="16"/>
  <c r="T120" i="16"/>
  <c r="T122" i="16"/>
  <c r="T124" i="16"/>
  <c r="T126" i="16"/>
  <c r="T127" i="16"/>
  <c r="T117" i="16"/>
  <c r="T119" i="16"/>
  <c r="T121" i="16"/>
  <c r="T123" i="16"/>
  <c r="T128" i="16"/>
  <c r="T131" i="16"/>
  <c r="U100" i="16"/>
  <c r="Y7" i="16"/>
  <c r="T125" i="16"/>
  <c r="T103" i="2"/>
  <c r="T105" i="2"/>
  <c r="T107" i="2"/>
  <c r="T109" i="2"/>
  <c r="T111" i="2"/>
  <c r="T113" i="2"/>
  <c r="T114" i="2"/>
  <c r="T106" i="2"/>
  <c r="T110" i="2"/>
  <c r="T104" i="2"/>
  <c r="T108" i="2"/>
  <c r="T112" i="2"/>
  <c r="Q99" i="2"/>
  <c r="Q107" i="2"/>
  <c r="Q111" i="2"/>
  <c r="Q105" i="2"/>
  <c r="Q113" i="2"/>
  <c r="Q109" i="2"/>
  <c r="Q112" i="2"/>
  <c r="Q108" i="2"/>
  <c r="Q104" i="2"/>
  <c r="D53" i="1"/>
  <c r="T113" i="16"/>
  <c r="U95" i="16"/>
  <c r="Q114" i="2"/>
  <c r="Q117" i="2"/>
  <c r="Q110" i="2"/>
  <c r="Q106" i="2"/>
  <c r="Y103" i="2"/>
  <c r="Y104" i="2"/>
  <c r="Y105" i="2"/>
  <c r="Y106" i="2"/>
  <c r="Y107" i="2"/>
  <c r="Y108" i="2"/>
  <c r="Y109" i="2"/>
  <c r="Y110" i="2"/>
  <c r="Y111" i="2"/>
  <c r="Y112" i="2"/>
  <c r="Y113" i="2"/>
  <c r="Y114" i="2"/>
  <c r="H9" i="25"/>
  <c r="V110" i="23"/>
  <c r="V115" i="23"/>
  <c r="V117" i="23"/>
  <c r="V119" i="23"/>
  <c r="V121" i="23"/>
  <c r="V123" i="23"/>
  <c r="V125" i="23"/>
  <c r="V128" i="23"/>
  <c r="V114" i="23"/>
  <c r="V116" i="23"/>
  <c r="V118" i="23"/>
  <c r="V120" i="23"/>
  <c r="V122" i="23"/>
  <c r="V124" i="23"/>
  <c r="T99" i="2"/>
  <c r="T117" i="2"/>
  <c r="Y81" i="2"/>
  <c r="Y114" i="22"/>
  <c r="Y131" i="22"/>
  <c r="Y134" i="22"/>
  <c r="U116" i="22"/>
  <c r="U131" i="22"/>
  <c r="U134" i="22"/>
  <c r="Y123" i="22"/>
  <c r="Y127" i="22"/>
  <c r="Y124" i="22"/>
  <c r="Y128" i="22"/>
  <c r="Y121" i="22"/>
  <c r="Y122" i="22"/>
  <c r="Y125" i="22"/>
  <c r="Y126" i="22"/>
  <c r="Y129" i="22"/>
  <c r="Y130" i="22"/>
  <c r="H9" i="20"/>
  <c r="F20" i="1"/>
  <c r="E53" i="1"/>
  <c r="J14" i="5"/>
  <c r="J16" i="5"/>
  <c r="C39" i="5"/>
  <c r="H1" i="5"/>
  <c r="J7" i="18"/>
  <c r="U113" i="16"/>
  <c r="Y116" i="22"/>
  <c r="Y100" i="16"/>
  <c r="Y95" i="16"/>
  <c r="U121" i="16"/>
  <c r="U118" i="16"/>
  <c r="U126" i="16"/>
  <c r="U123" i="16"/>
  <c r="U124" i="16"/>
  <c r="U117" i="16"/>
  <c r="U125" i="16"/>
  <c r="U122" i="16"/>
  <c r="U119" i="16"/>
  <c r="U127" i="16"/>
  <c r="U120" i="16"/>
  <c r="U128" i="16"/>
  <c r="U131" i="16"/>
  <c r="G20" i="1"/>
  <c r="F53" i="1"/>
  <c r="H7" i="15"/>
  <c r="H9" i="15"/>
  <c r="Y99" i="2"/>
  <c r="Y117" i="2"/>
  <c r="Y119" i="16"/>
  <c r="Y127" i="16"/>
  <c r="Y124" i="16"/>
  <c r="Y117" i="16"/>
  <c r="Y125" i="16"/>
  <c r="Y122" i="16"/>
  <c r="Y123" i="16"/>
  <c r="Y120" i="16"/>
  <c r="Y128" i="16"/>
  <c r="Y121" i="16"/>
  <c r="Y118" i="16"/>
  <c r="Y126" i="16"/>
  <c r="H9" i="18"/>
  <c r="Y131" i="16"/>
  <c r="Y113" i="16"/>
  <c r="H20" i="1"/>
  <c r="G53" i="1"/>
  <c r="H5" i="18"/>
  <c r="H11" i="18"/>
  <c r="H26" i="18"/>
  <c r="H21" i="15"/>
  <c r="I20" i="1"/>
  <c r="H53" i="1"/>
  <c r="J20" i="1"/>
  <c r="I53" i="1"/>
  <c r="K20" i="1"/>
  <c r="J53" i="1"/>
  <c r="L20" i="1"/>
  <c r="K53" i="1"/>
  <c r="M20" i="1"/>
  <c r="L53" i="1"/>
  <c r="N20" i="1"/>
  <c r="M53" i="1"/>
  <c r="O20" i="1"/>
  <c r="O53" i="1"/>
  <c r="N53" i="1"/>
  <c r="Q154" i="32" l="1"/>
  <c r="S119" i="32"/>
  <c r="S154" i="32" s="1"/>
</calcChain>
</file>

<file path=xl/comments1.xml><?xml version="1.0" encoding="utf-8"?>
<comments xmlns="http://schemas.openxmlformats.org/spreadsheetml/2006/main">
  <authors>
    <author>Parish Clerk</author>
  </authors>
  <commentList>
    <comment ref="D23" authorId="0" shapeId="0">
      <text>
        <r>
          <rPr>
            <b/>
            <sz val="9"/>
            <color indexed="81"/>
            <rFont val="Tahoma"/>
            <family val="2"/>
          </rPr>
          <t>Parish Clerk:</t>
        </r>
        <r>
          <rPr>
            <sz val="9"/>
            <color indexed="81"/>
            <rFont val="Tahoma"/>
            <family val="2"/>
          </rPr>
          <t xml:space="preserve">
Chq 405</t>
        </r>
      </text>
    </comment>
    <comment ref="E23" authorId="0" shapeId="0">
      <text>
        <r>
          <rPr>
            <b/>
            <sz val="9"/>
            <color indexed="81"/>
            <rFont val="Tahoma"/>
            <family val="2"/>
          </rPr>
          <t>Parish Clerk:</t>
        </r>
        <r>
          <rPr>
            <sz val="9"/>
            <color indexed="81"/>
            <rFont val="Tahoma"/>
            <family val="2"/>
          </rPr>
          <t xml:space="preserve">
Chq 407</t>
        </r>
      </text>
    </comment>
    <comment ref="F23" authorId="0" shapeId="0">
      <text>
        <r>
          <rPr>
            <b/>
            <sz val="9"/>
            <color indexed="81"/>
            <rFont val="Tahoma"/>
            <family val="2"/>
          </rPr>
          <t>Parish Clerk:</t>
        </r>
        <r>
          <rPr>
            <sz val="9"/>
            <color indexed="81"/>
            <rFont val="Tahoma"/>
            <family val="2"/>
          </rPr>
          <t xml:space="preserve">
MH chq 417</t>
        </r>
      </text>
    </comment>
    <comment ref="D24" authorId="0" shapeId="0">
      <text>
        <r>
          <rPr>
            <b/>
            <sz val="9"/>
            <color indexed="81"/>
            <rFont val="Tahoma"/>
            <family val="2"/>
          </rPr>
          <t>Parish Clerk:</t>
        </r>
        <r>
          <rPr>
            <sz val="9"/>
            <color indexed="81"/>
            <rFont val="Tahoma"/>
            <family val="2"/>
          </rPr>
          <t xml:space="preserve">
Chq 405 MH £18.45
Chq 406 TB £38.25</t>
        </r>
      </text>
    </comment>
    <comment ref="E24" authorId="0" shapeId="0">
      <text>
        <r>
          <rPr>
            <b/>
            <sz val="9"/>
            <color indexed="81"/>
            <rFont val="Tahoma"/>
            <family val="2"/>
          </rPr>
          <t>Parish Clerk:</t>
        </r>
        <r>
          <rPr>
            <sz val="9"/>
            <color indexed="81"/>
            <rFont val="Tahoma"/>
            <family val="2"/>
          </rPr>
          <t xml:space="preserve">
MH chq 407
</t>
        </r>
      </text>
    </comment>
    <comment ref="D25" authorId="0" shapeId="0">
      <text>
        <r>
          <rPr>
            <b/>
            <sz val="9"/>
            <color indexed="81"/>
            <rFont val="Tahoma"/>
            <family val="2"/>
          </rPr>
          <t>Parish Clerk:</t>
        </r>
        <r>
          <rPr>
            <sz val="9"/>
            <color indexed="81"/>
            <rFont val="Tahoma"/>
            <family val="2"/>
          </rPr>
          <t xml:space="preserve">
Chq 401 IDALC £6.00
Chq 402 DALC £228.68</t>
        </r>
      </text>
    </comment>
    <comment ref="D26" authorId="0" shapeId="0">
      <text>
        <r>
          <rPr>
            <b/>
            <sz val="9"/>
            <color indexed="81"/>
            <rFont val="Tahoma"/>
            <family val="2"/>
          </rPr>
          <t>Parish Clerk:</t>
        </r>
        <r>
          <rPr>
            <sz val="9"/>
            <color indexed="81"/>
            <rFont val="Tahoma"/>
            <family val="2"/>
          </rPr>
          <t xml:space="preserve">
Chq 405 MH cartridges £39.99</t>
        </r>
      </text>
    </comment>
    <comment ref="F27" authorId="0" shapeId="0">
      <text>
        <r>
          <rPr>
            <b/>
            <sz val="9"/>
            <color indexed="81"/>
            <rFont val="Tahoma"/>
            <family val="2"/>
          </rPr>
          <t>Parish Clerk:</t>
        </r>
        <r>
          <rPr>
            <sz val="9"/>
            <color indexed="81"/>
            <rFont val="Tahoma"/>
            <family val="2"/>
          </rPr>
          <t xml:space="preserve">
KM chq 413</t>
        </r>
      </text>
    </comment>
    <comment ref="D28" authorId="0" shapeId="0">
      <text>
        <r>
          <rPr>
            <b/>
            <sz val="9"/>
            <color indexed="81"/>
            <rFont val="Tahoma"/>
            <family val="2"/>
          </rPr>
          <t xml:space="preserve">Chq 399 A M Rowe
</t>
        </r>
        <r>
          <rPr>
            <sz val="9"/>
            <color indexed="81"/>
            <rFont val="Tahoma"/>
            <family val="2"/>
          </rPr>
          <t xml:space="preserve">
</t>
        </r>
      </text>
    </comment>
    <comment ref="F28" authorId="0" shapeId="0">
      <text>
        <r>
          <rPr>
            <b/>
            <sz val="9"/>
            <color indexed="81"/>
            <rFont val="Tahoma"/>
            <family val="2"/>
          </rPr>
          <t>Parish Clerk:</t>
        </r>
        <r>
          <rPr>
            <sz val="9"/>
            <color indexed="81"/>
            <rFont val="Tahoma"/>
            <family val="2"/>
          </rPr>
          <t xml:space="preserve">
AMR chq 416 £233.60 refreshments
MH chq 417 17.56</t>
        </r>
      </text>
    </comment>
    <comment ref="D29" authorId="0" shapeId="0">
      <text>
        <r>
          <rPr>
            <b/>
            <sz val="9"/>
            <color indexed="81"/>
            <rFont val="Tahoma"/>
            <family val="2"/>
          </rPr>
          <t>Chq 400 SHDC</t>
        </r>
        <r>
          <rPr>
            <sz val="9"/>
            <color indexed="81"/>
            <rFont val="Tahoma"/>
            <family val="2"/>
          </rPr>
          <t xml:space="preserve">
</t>
        </r>
      </text>
    </comment>
    <comment ref="F30" authorId="0" shapeId="0">
      <text>
        <r>
          <rPr>
            <b/>
            <sz val="9"/>
            <color indexed="81"/>
            <rFont val="Tahoma"/>
            <family val="2"/>
          </rPr>
          <t>Parish Clerk:</t>
        </r>
        <r>
          <rPr>
            <sz val="9"/>
            <color indexed="81"/>
            <rFont val="Tahoma"/>
            <family val="2"/>
          </rPr>
          <t xml:space="preserve">
AON chq 414</t>
        </r>
      </text>
    </comment>
    <comment ref="D31" authorId="0" shapeId="0">
      <text>
        <r>
          <rPr>
            <b/>
            <sz val="9"/>
            <color indexed="81"/>
            <rFont val="Tahoma"/>
            <family val="2"/>
          </rPr>
          <t>Parish Clerk:</t>
        </r>
        <r>
          <rPr>
            <sz val="9"/>
            <color indexed="81"/>
            <rFont val="Tahoma"/>
            <family val="2"/>
          </rPr>
          <t xml:space="preserve">
Chq 403 Michelmore Hughes (Lutton)</t>
        </r>
      </text>
    </comment>
    <comment ref="D32" authorId="0" shapeId="0">
      <text>
        <r>
          <rPr>
            <b/>
            <sz val="9"/>
            <color indexed="81"/>
            <rFont val="Tahoma"/>
            <family val="2"/>
          </rPr>
          <t>Parish Clerk:</t>
        </r>
        <r>
          <rPr>
            <sz val="9"/>
            <color indexed="81"/>
            <rFont val="Tahoma"/>
            <family val="2"/>
          </rPr>
          <t xml:space="preserve">
Chq 404 SHDC Rates £363.48
Chq 405 MH T roll disp £24.97</t>
        </r>
      </text>
    </comment>
    <comment ref="F32" authorId="0" shapeId="0">
      <text>
        <r>
          <rPr>
            <b/>
            <sz val="9"/>
            <color indexed="81"/>
            <rFont val="Tahoma"/>
            <family val="2"/>
          </rPr>
          <t>Parish Clerk:</t>
        </r>
        <r>
          <rPr>
            <sz val="9"/>
            <color indexed="81"/>
            <rFont val="Tahoma"/>
            <family val="2"/>
          </rPr>
          <t xml:space="preserve">
chq 417 sundries</t>
        </r>
      </text>
    </comment>
    <comment ref="D33" authorId="0" shapeId="0">
      <text>
        <r>
          <rPr>
            <b/>
            <sz val="9"/>
            <color indexed="81"/>
            <rFont val="Tahoma"/>
            <family val="2"/>
          </rPr>
          <t>Parish Clerk:</t>
        </r>
        <r>
          <rPr>
            <sz val="9"/>
            <color indexed="81"/>
            <rFont val="Tahoma"/>
            <family val="2"/>
          </rPr>
          <t xml:space="preserve">
Chq 405 SJA £31.33</t>
        </r>
      </text>
    </comment>
    <comment ref="E34" authorId="0" shapeId="0">
      <text>
        <r>
          <rPr>
            <b/>
            <sz val="9"/>
            <color indexed="81"/>
            <rFont val="Tahoma"/>
            <family val="2"/>
          </rPr>
          <t>Parish Clerk:</t>
        </r>
        <r>
          <rPr>
            <sz val="9"/>
            <color indexed="81"/>
            <rFont val="Tahoma"/>
            <family val="2"/>
          </rPr>
          <t xml:space="preserve">
JH chq 408 Hall pothole 
Glanville chq 411 Drains
</t>
        </r>
      </text>
    </comment>
    <comment ref="F34" authorId="0" shapeId="0">
      <text>
        <r>
          <rPr>
            <b/>
            <sz val="9"/>
            <color indexed="81"/>
            <rFont val="Tahoma"/>
            <family val="2"/>
          </rPr>
          <t>Parish Clerk:</t>
        </r>
        <r>
          <rPr>
            <sz val="9"/>
            <color indexed="81"/>
            <rFont val="Tahoma"/>
            <family val="2"/>
          </rPr>
          <t xml:space="preserve">
PB chq 415 Fences</t>
        </r>
      </text>
    </comment>
    <comment ref="E35" authorId="0" shapeId="0">
      <text>
        <r>
          <rPr>
            <b/>
            <sz val="9"/>
            <color indexed="81"/>
            <rFont val="Tahoma"/>
            <family val="2"/>
          </rPr>
          <t>Parish Clerk:</t>
        </r>
        <r>
          <rPr>
            <sz val="9"/>
            <color indexed="81"/>
            <rFont val="Tahoma"/>
            <family val="2"/>
          </rPr>
          <t xml:space="preserve">
SDRHA chq 409</t>
        </r>
      </text>
    </comment>
    <comment ref="F35" authorId="0" shapeId="0">
      <text>
        <r>
          <rPr>
            <b/>
            <sz val="9"/>
            <color indexed="81"/>
            <rFont val="Tahoma"/>
            <family val="2"/>
          </rPr>
          <t>Parish Clerk:</t>
        </r>
        <r>
          <rPr>
            <sz val="9"/>
            <color indexed="81"/>
            <rFont val="Tahoma"/>
            <family val="2"/>
          </rPr>
          <t xml:space="preserve">
Hall chq 418
</t>
        </r>
      </text>
    </comment>
    <comment ref="E36" authorId="0" shapeId="0">
      <text>
        <r>
          <rPr>
            <b/>
            <sz val="9"/>
            <color indexed="81"/>
            <rFont val="Tahoma"/>
            <family val="2"/>
          </rPr>
          <t>Parish Clerk:</t>
        </r>
        <r>
          <rPr>
            <sz val="9"/>
            <color indexed="81"/>
            <rFont val="Tahoma"/>
            <family val="2"/>
          </rPr>
          <t xml:space="preserve">
SHDC chq 410</t>
        </r>
      </text>
    </comment>
    <comment ref="D46" authorId="0" shapeId="0">
      <text>
        <r>
          <rPr>
            <b/>
            <sz val="9"/>
            <color indexed="81"/>
            <rFont val="Tahoma"/>
            <family val="2"/>
          </rPr>
          <t>Parish Clerk:</t>
        </r>
        <r>
          <rPr>
            <sz val="9"/>
            <color indexed="81"/>
            <rFont val="Tahoma"/>
            <family val="2"/>
          </rPr>
          <t xml:space="preserve">
Chq 400 SHDC £20.00payroll
Chq 405 MH £3.00 cartridges
Chq 405 MH £6.27 pads</t>
        </r>
      </text>
    </comment>
    <comment ref="E46" authorId="0" shapeId="0">
      <text>
        <r>
          <rPr>
            <b/>
            <sz val="9"/>
            <color indexed="81"/>
            <rFont val="Tahoma"/>
            <family val="2"/>
          </rPr>
          <t>Parish Clerk:</t>
        </r>
        <r>
          <rPr>
            <sz val="9"/>
            <color indexed="81"/>
            <rFont val="Tahoma"/>
            <family val="2"/>
          </rPr>
          <t xml:space="preserve">
Chq 408 Works £6.84
SHDC  chq 410 £22.08
Glanville chq411 £60.00</t>
        </r>
      </text>
    </comment>
    <comment ref="F46" authorId="0" shapeId="0">
      <text>
        <r>
          <rPr>
            <b/>
            <sz val="9"/>
            <color indexed="81"/>
            <rFont val="Tahoma"/>
            <family val="2"/>
          </rPr>
          <t>Parish Clerk:</t>
        </r>
        <r>
          <rPr>
            <sz val="9"/>
            <color indexed="81"/>
            <rFont val="Tahoma"/>
            <family val="2"/>
          </rPr>
          <t xml:space="preserve">
MH chq 417 Toilet sundries </t>
        </r>
      </text>
    </comment>
  </commentList>
</comments>
</file>

<file path=xl/comments2.xml><?xml version="1.0" encoding="utf-8"?>
<comments xmlns="http://schemas.openxmlformats.org/spreadsheetml/2006/main">
  <authors>
    <author>Parish Clerk</author>
  </authors>
  <commentList>
    <comment ref="S34" authorId="0" shapeId="0">
      <text>
        <r>
          <rPr>
            <b/>
            <sz val="9"/>
            <color indexed="81"/>
            <rFont val="Tahoma"/>
            <family val="2"/>
          </rPr>
          <t>Parish Clerk:</t>
        </r>
        <r>
          <rPr>
            <sz val="9"/>
            <color indexed="81"/>
            <rFont val="Tahoma"/>
            <family val="2"/>
          </rPr>
          <t xml:space="preserve">
Community Celebration</t>
        </r>
      </text>
    </comment>
  </commentList>
</comments>
</file>

<file path=xl/comments3.xml><?xml version="1.0" encoding="utf-8"?>
<comments xmlns="http://schemas.openxmlformats.org/spreadsheetml/2006/main">
  <authors>
    <author>Parish Clerk</author>
  </authors>
  <commentList>
    <comment ref="T60" authorId="0" shapeId="0">
      <text>
        <r>
          <rPr>
            <b/>
            <sz val="9"/>
            <color indexed="81"/>
            <rFont val="Tahoma"/>
            <family val="2"/>
          </rPr>
          <t>Parish Clerk:</t>
        </r>
        <r>
          <rPr>
            <sz val="9"/>
            <color indexed="81"/>
            <rFont val="Tahoma"/>
            <family val="2"/>
          </rPr>
          <t xml:space="preserve">
Community Celebration</t>
        </r>
      </text>
    </comment>
    <comment ref="T62" authorId="0" shapeId="0">
      <text>
        <r>
          <rPr>
            <b/>
            <sz val="9"/>
            <color indexed="81"/>
            <rFont val="Tahoma"/>
            <family val="2"/>
          </rPr>
          <t>Parish Clerk:</t>
        </r>
        <r>
          <rPr>
            <sz val="9"/>
            <color indexed="81"/>
            <rFont val="Tahoma"/>
            <family val="2"/>
          </rPr>
          <t xml:space="preserve">
Community Celebration</t>
        </r>
      </text>
    </comment>
    <comment ref="T64" authorId="0" shapeId="0">
      <text>
        <r>
          <rPr>
            <b/>
            <sz val="9"/>
            <color indexed="81"/>
            <rFont val="Tahoma"/>
            <family val="2"/>
          </rPr>
          <t>Parish Clerk:</t>
        </r>
        <r>
          <rPr>
            <sz val="9"/>
            <color indexed="81"/>
            <rFont val="Tahoma"/>
            <family val="2"/>
          </rPr>
          <t xml:space="preserve">
Wassailing</t>
        </r>
      </text>
    </comment>
  </commentList>
</comments>
</file>

<file path=xl/sharedStrings.xml><?xml version="1.0" encoding="utf-8"?>
<sst xmlns="http://schemas.openxmlformats.org/spreadsheetml/2006/main" count="2760" uniqueCount="743">
  <si>
    <t>CORNWOOD PARISH COUNCIL</t>
  </si>
  <si>
    <t>ACCOUNTS 2015 - 2016</t>
  </si>
  <si>
    <t>2017-2018</t>
  </si>
  <si>
    <t>2015/16</t>
  </si>
  <si>
    <t>2016/17</t>
  </si>
  <si>
    <t>Totals</t>
  </si>
  <si>
    <t>Receipts</t>
  </si>
  <si>
    <t>Precept</t>
  </si>
  <si>
    <t>Council Tax Grant</t>
  </si>
  <si>
    <t>Wayleaves</t>
  </si>
  <si>
    <t>Interest</t>
  </si>
  <si>
    <t>Grants</t>
  </si>
  <si>
    <t>Village Day Insurance</t>
  </si>
  <si>
    <t>VAT</t>
  </si>
  <si>
    <t>DNPA leaflet</t>
  </si>
  <si>
    <t>Monthly Income</t>
  </si>
  <si>
    <t>Cumulative Income</t>
  </si>
  <si>
    <t xml:space="preserve">Payments </t>
  </si>
  <si>
    <t>Clerks Salary/Expenses</t>
  </si>
  <si>
    <t>Travel</t>
  </si>
  <si>
    <t>Subscriptions</t>
  </si>
  <si>
    <t>Stationery</t>
  </si>
  <si>
    <t>Audit</t>
  </si>
  <si>
    <t>Litter Pick</t>
  </si>
  <si>
    <t>Payroll</t>
  </si>
  <si>
    <t>Insurance</t>
  </si>
  <si>
    <t>Rent for Recreation Areas</t>
  </si>
  <si>
    <t>Public Toilets</t>
  </si>
  <si>
    <t>Defibrillator</t>
  </si>
  <si>
    <t>Works</t>
  </si>
  <si>
    <t>Room hire</t>
  </si>
  <si>
    <t>Street cleansing</t>
  </si>
  <si>
    <t>Monthly Expenditure</t>
  </si>
  <si>
    <t>Cumulative Expenditure</t>
  </si>
  <si>
    <t>Surplus/Deficit</t>
  </si>
  <si>
    <t>Contingency Fund</t>
  </si>
  <si>
    <t>TOTAL:</t>
  </si>
  <si>
    <t>****Only type anything into the green cells***</t>
  </si>
  <si>
    <t>When entering a payment on 2018-19 tab</t>
  </si>
  <si>
    <t>Choose the correct month from the drop down menu in the month column</t>
  </si>
  <si>
    <t>Fill in the cheque number and any additional information in the relevant columns</t>
  </si>
  <si>
    <t>Put the cost of the payment into the relevant columns. REMEMBER TO SPLIT OUT THE VAT AND THE ITEM COST</t>
  </si>
  <si>
    <t>Once you've done this, check the 'expense total' column equals the total on the receipt. If it does, you've input the invoice or payment correctly</t>
  </si>
  <si>
    <t>To add a new row on 2018-19 tab</t>
  </si>
  <si>
    <t>a)</t>
  </si>
  <si>
    <t>If you've filled all the rows and you want a new row at the bottom (above the subtotal):</t>
  </si>
  <si>
    <t>Right click on the bar down the left side of the spreadsheet where the row numbers are. Right click on the number of the row above the subtotal row to make sure the new row goes into the right place.</t>
  </si>
  <si>
    <t>Choose Insert from the pop up menu</t>
  </si>
  <si>
    <t>b)</t>
  </si>
  <si>
    <t>If you have missed a cheque and you want to add it in between two rows that are already completed, right click on the left hand side on the row number UNDERNEATH where you want your new row and choose INSERT</t>
  </si>
  <si>
    <t>I.e. the new row gets input ABOVE the row number you right click on on the left</t>
  </si>
  <si>
    <t>Once you've entered a new row, look in the expense total column - if it is blank it means the formula isn't there. If this is the case, click on the cell above it (with formula) you will see a green square around the cell</t>
  </si>
  <si>
    <t>Hover over the bottom right of the green square until the cursor becomes a black cross. Once you see the black cross, left click and simulataneously drag the cross down to the cell without a formula</t>
  </si>
  <si>
    <t>Bank Reconciliation</t>
  </si>
  <si>
    <t>This spreadsheet has bi-monthly reconciliations they are named based on the closing month and are on red tabs</t>
  </si>
  <si>
    <t>Date</t>
  </si>
  <si>
    <t>Payment type</t>
  </si>
  <si>
    <t>Council Expenses</t>
  </si>
  <si>
    <t>Staffing</t>
  </si>
  <si>
    <t>Premises</t>
  </si>
  <si>
    <t>Ongoing Works</t>
  </si>
  <si>
    <t>New projects</t>
  </si>
  <si>
    <t>Contingency</t>
  </si>
  <si>
    <t>S 137</t>
  </si>
  <si>
    <t>Total (Excl VAT)</t>
  </si>
  <si>
    <t>VAT Supplier Number</t>
  </si>
  <si>
    <t>Expense total</t>
  </si>
  <si>
    <t>BACS</t>
  </si>
  <si>
    <t>HMRC</t>
  </si>
  <si>
    <t>SO</t>
  </si>
  <si>
    <t xml:space="preserve"> </t>
  </si>
  <si>
    <t>Total</t>
  </si>
  <si>
    <t>Monthly Totals</t>
  </si>
  <si>
    <t>Apr</t>
  </si>
  <si>
    <t>May</t>
  </si>
  <si>
    <t>Jun</t>
  </si>
  <si>
    <t>Jul</t>
  </si>
  <si>
    <t>Aug</t>
  </si>
  <si>
    <t>Sep</t>
  </si>
  <si>
    <t>Oct</t>
  </si>
  <si>
    <t>Nov</t>
  </si>
  <si>
    <t>Dec</t>
  </si>
  <si>
    <t>Jan</t>
  </si>
  <si>
    <t>Feb</t>
  </si>
  <si>
    <t>Mar</t>
  </si>
  <si>
    <t>Check</t>
  </si>
  <si>
    <t>Cumulative Totals</t>
  </si>
  <si>
    <t>Income</t>
  </si>
  <si>
    <t>Type</t>
  </si>
  <si>
    <t>Amount</t>
  </si>
  <si>
    <t>Account</t>
  </si>
  <si>
    <t>Month</t>
  </si>
  <si>
    <t>Cheque No.</t>
  </si>
  <si>
    <t>Add Info</t>
  </si>
  <si>
    <t>Works &amp; Maintenance</t>
  </si>
  <si>
    <t>Parish Plan</t>
  </si>
  <si>
    <t>Other</t>
  </si>
  <si>
    <t>SHDC Payroll</t>
  </si>
  <si>
    <t>Y</t>
  </si>
  <si>
    <t>DALC</t>
  </si>
  <si>
    <t>SHDC Public toilets rates 04/17-03/18</t>
  </si>
  <si>
    <t>M Haynes Sal + Expenses</t>
  </si>
  <si>
    <t>M Haynes</t>
  </si>
  <si>
    <t>SHDC - Bin emptying</t>
  </si>
  <si>
    <t>Glanville Cleansing - Drains</t>
  </si>
  <si>
    <t>Sue Lott - cleaning</t>
  </si>
  <si>
    <t>Aon Insurance</t>
  </si>
  <si>
    <t>Phil Bussell - Fencing</t>
  </si>
  <si>
    <t>AM Rowe - Refreshments</t>
  </si>
  <si>
    <t>M Haynes - Salary &amp; Expenses</t>
  </si>
  <si>
    <t>Sadie G - Village hall chairs</t>
  </si>
  <si>
    <t>SHDC -Rec Area Inspection</t>
  </si>
  <si>
    <t>Cornwood Show</t>
  </si>
  <si>
    <t>Joules - toilet refurb</t>
  </si>
  <si>
    <t>Various</t>
  </si>
  <si>
    <t>MH Salary &amp; Expenses</t>
  </si>
  <si>
    <t>Southwest Surfacing Specialists</t>
  </si>
  <si>
    <t>MICHELMORE HUGHES</t>
  </si>
  <si>
    <t>Dick Works??</t>
  </si>
  <si>
    <t>Grant Thornton - Audit</t>
  </si>
  <si>
    <t>Erme Press - Parish Plan Flyers</t>
  </si>
  <si>
    <t>CAB - Donation</t>
  </si>
  <si>
    <t>T.Brown - Cleaning</t>
  </si>
  <si>
    <t>MH - Salary &amp; Expenses</t>
  </si>
  <si>
    <t>SHDC - Rec Area Inspection</t>
  </si>
  <si>
    <t>M &amp; J Haynes - Lights and Battery</t>
  </si>
  <si>
    <t>Cllr Munford Xmas Lights</t>
  </si>
  <si>
    <t>Greenspace - Grass Cutting</t>
  </si>
  <si>
    <t>Cornwood Inn - Wassailing</t>
  </si>
  <si>
    <t xml:space="preserve">MH </t>
  </si>
  <si>
    <t>PCC - Grass Cutting</t>
  </si>
  <si>
    <t>Devon Comm - Housing Report</t>
  </si>
  <si>
    <t>MH</t>
  </si>
  <si>
    <t>Cornwood Parish Council Accounts 2017-18</t>
  </si>
  <si>
    <t>Expenditure</t>
  </si>
  <si>
    <t>Cornwood inn (Little pick meeting - refreshments)</t>
  </si>
  <si>
    <t>IDALC Su</t>
  </si>
  <si>
    <t>Michelmore Hughes - lease for Lutton play area</t>
  </si>
  <si>
    <t>T Brown travel</t>
  </si>
  <si>
    <t>J Haynes</t>
  </si>
  <si>
    <t>SDRHA - Room Hire</t>
  </si>
  <si>
    <t>K Morris - Audit</t>
  </si>
  <si>
    <t>C Village Hall Room Hire</t>
  </si>
  <si>
    <t>L Oven - Planters</t>
  </si>
  <si>
    <t>B Townsend - toilets</t>
  </si>
  <si>
    <t>HRMC - PAYE for MH</t>
  </si>
  <si>
    <t>Room Hire</t>
  </si>
  <si>
    <t>Greenflow - Autoflush Service</t>
  </si>
  <si>
    <t>Cornwood PCC - Retirement Donation</t>
  </si>
  <si>
    <t>Ret CHQ</t>
  </si>
  <si>
    <t>Bank Charge</t>
  </si>
  <si>
    <t>S Lottt - Cleaning</t>
  </si>
  <si>
    <t>Village Hall Hire</t>
  </si>
  <si>
    <t>J Bowley - Xmas Lights</t>
  </si>
  <si>
    <t>T Brown - Cleaning</t>
  </si>
  <si>
    <t>Dartmoor Border Morris</t>
  </si>
  <si>
    <t>T Brown- Cash for Cleaner</t>
  </si>
  <si>
    <t>N</t>
  </si>
  <si>
    <t>M Cooper - V Hall Grounds</t>
  </si>
  <si>
    <t>G Clegg - Wassailing</t>
  </si>
  <si>
    <t>Cash - Cleaner</t>
  </si>
  <si>
    <t>Cllr Munford - Xmas Lights</t>
  </si>
  <si>
    <t>South Hams DC</t>
  </si>
  <si>
    <t>Savings</t>
  </si>
  <si>
    <t>Spe Sav</t>
  </si>
  <si>
    <t>Deposit??</t>
  </si>
  <si>
    <t>Treas</t>
  </si>
  <si>
    <t>Deposit</t>
  </si>
  <si>
    <t>Devon CC</t>
  </si>
  <si>
    <t>Opening Balance as at 01/04/2017</t>
  </si>
  <si>
    <t>Payments</t>
  </si>
  <si>
    <t>Carried forward balance as at 31/03/2018</t>
  </si>
  <si>
    <t>Uncleared Cheques</t>
  </si>
  <si>
    <t>15/16</t>
  </si>
  <si>
    <t>J Gent</t>
  </si>
  <si>
    <t>Sherill Solutions</t>
  </si>
  <si>
    <t>16/17</t>
  </si>
  <si>
    <t>SDRHA</t>
  </si>
  <si>
    <t>17/18</t>
  </si>
  <si>
    <t>Agreed to bank statement with 12p variance</t>
  </si>
  <si>
    <t>Bank statements as at 31/03/2018</t>
  </si>
  <si>
    <t>Treasurer's Account 00677026</t>
  </si>
  <si>
    <t>Savings Account 07517881</t>
  </si>
  <si>
    <t>Special Savings Account 07317807</t>
  </si>
  <si>
    <t>Cornwood Parish Council Bank Rec 2017-18</t>
  </si>
  <si>
    <t>Treasurer's Account</t>
  </si>
  <si>
    <t>Savings Account</t>
  </si>
  <si>
    <t>Special Savings Account</t>
  </si>
  <si>
    <t>Brought forward balance</t>
  </si>
  <si>
    <t>Receipts/Income</t>
  </si>
  <si>
    <t>Carried forward balance</t>
  </si>
  <si>
    <t>Actual bank balance</t>
  </si>
  <si>
    <t>Difference</t>
  </si>
  <si>
    <t>Reconciling Items</t>
  </si>
  <si>
    <t>Uncashed cheques</t>
  </si>
  <si>
    <t>Cheque number</t>
  </si>
  <si>
    <t>Cheques that were issued pre-Apr but cashed in Apr/May</t>
  </si>
  <si>
    <t>Unexplained total</t>
  </si>
  <si>
    <t>Cornwood Parish Council Accounts 2018-19</t>
  </si>
  <si>
    <t>Cleared?</t>
  </si>
  <si>
    <t>Cash for Cleaner</t>
  </si>
  <si>
    <t>T Brown- boiler</t>
  </si>
  <si>
    <t>T Brown</t>
  </si>
  <si>
    <t xml:space="preserve">Michelmore Hughes </t>
  </si>
  <si>
    <t>DALC GDPR Training</t>
  </si>
  <si>
    <t>SHDC Rates</t>
  </si>
  <si>
    <t>Cash Transfer WOLF donation to Lunch Club</t>
  </si>
  <si>
    <t>Cash for cleaner</t>
  </si>
  <si>
    <t>Cash for cleaner and sundries</t>
  </si>
  <si>
    <t>SHDC bin emptying</t>
  </si>
  <si>
    <t>Greenflow Water - auto flush service</t>
  </si>
  <si>
    <t>Village Hall - room hire</t>
  </si>
  <si>
    <t>MH salary - expenses</t>
  </si>
  <si>
    <t>DALC - affiliation fees</t>
  </si>
  <si>
    <t>HMRC PAYE</t>
  </si>
  <si>
    <t>N Downing - litter pick</t>
  </si>
  <si>
    <t>BHIB - insurance</t>
  </si>
  <si>
    <t>Parish Online - mapping</t>
  </si>
  <si>
    <t>MH salary + expenses</t>
  </si>
  <si>
    <t>L Oven - planters</t>
  </si>
  <si>
    <t>R Atkins - repair at green</t>
  </si>
  <si>
    <t>K Morris - audit</t>
  </si>
  <si>
    <t>Cornwood Show - donation</t>
  </si>
  <si>
    <t>M Cooper - grounds maintenance</t>
  </si>
  <si>
    <t>P den Hollander - picture frame</t>
  </si>
  <si>
    <t>Caah for cleaner</t>
  </si>
  <si>
    <t>Diamond Disposables - sundries</t>
  </si>
  <si>
    <t>BACS6984</t>
  </si>
  <si>
    <t>MH out of pocket - defib box, sign, adobe</t>
  </si>
  <si>
    <t>SHDC Rec area insp</t>
  </si>
  <si>
    <t>S/O</t>
  </si>
  <si>
    <t>Michelmore Hughes Rent</t>
  </si>
  <si>
    <t>West Country Elec Install defib</t>
  </si>
  <si>
    <t>MH out of pocket</t>
  </si>
  <si>
    <t>SHDC Lutton rec area insp.</t>
  </si>
  <si>
    <t>MH Salary</t>
  </si>
  <si>
    <t>MH Out of Pocket</t>
  </si>
  <si>
    <t>T Brown - xmas lights expenses</t>
  </si>
  <si>
    <t>J Pearce - mulled wine for lights</t>
  </si>
  <si>
    <t>Cornwood shop - mince pies and cream</t>
  </si>
  <si>
    <t>J Bowley - sweets for lights</t>
  </si>
  <si>
    <t>L Osman - Publishing costs</t>
  </si>
  <si>
    <t>Cash for cleaner 2 months + extra cleaning</t>
  </si>
  <si>
    <t>T Brown -wassailing + travel</t>
  </si>
  <si>
    <t>Kings solicitors - ACV Cornwood Inn</t>
  </si>
  <si>
    <t>GRK Services - laptop repairs</t>
  </si>
  <si>
    <t>MH Salary + expenses Dec &amp; Jan</t>
  </si>
  <si>
    <t>MH Out of Pocket expenses</t>
  </si>
  <si>
    <t>PCC - grass cutting</t>
  </si>
  <si>
    <t>West Country Electrical - PIR light</t>
  </si>
  <si>
    <t>Cornwood Village Hall - room hire</t>
  </si>
  <si>
    <t>Cash for A Cole - gents toilet repairs</t>
  </si>
  <si>
    <t>Cornwood Village Hall -  donation</t>
  </si>
  <si>
    <t xml:space="preserve"> J H Lidstone - hall floor</t>
  </si>
  <si>
    <t>C Munford - xmas lights</t>
  </si>
  <si>
    <t>Glanville Cleansing - gully cleaning car park</t>
  </si>
  <si>
    <t>Jeff Williams - pressure washing</t>
  </si>
  <si>
    <t>Soueh Devon RHA</t>
  </si>
  <si>
    <t>SHDC - payroll</t>
  </si>
  <si>
    <t>PdH - xmas lights refreshments</t>
  </si>
  <si>
    <t>LT - ACV Mountain Inn</t>
  </si>
  <si>
    <t>Huntley &amp; Partners - valuation Mountain Inn</t>
  </si>
  <si>
    <t>IDALC subscription</t>
  </si>
  <si>
    <t>GG - wassailimg</t>
  </si>
  <si>
    <t>KIOO - hosting website</t>
  </si>
  <si>
    <t>DD</t>
  </si>
  <si>
    <t>PlusNet - broadband</t>
  </si>
  <si>
    <t>B0024</t>
  </si>
  <si>
    <t>MH salary + expenses (April)</t>
  </si>
  <si>
    <t>MH cash for cleaner 29/03-26/04, postbox</t>
  </si>
  <si>
    <t>SHDC</t>
  </si>
  <si>
    <t>SDR Housing Association Ltd</t>
  </si>
  <si>
    <t>PlusNet Broadband</t>
  </si>
  <si>
    <t>MH cash for cleaner</t>
  </si>
  <si>
    <t>MH salary + expenses (May)</t>
  </si>
  <si>
    <t>SWW water rates</t>
  </si>
  <si>
    <t>y</t>
  </si>
  <si>
    <t>MH out of pocket - Zoom and perspex sample</t>
  </si>
  <si>
    <t>MH out of pocket - Adobe</t>
  </si>
  <si>
    <t>MH cash for cleaner 26/04-24/05</t>
  </si>
  <si>
    <t>MH cash for cleaner 24/5-21/06</t>
  </si>
  <si>
    <t>MH salary + expenses (June)</t>
  </si>
  <si>
    <t>Diamond Disposables Toilet sundries</t>
  </si>
  <si>
    <t>Greenflow - auto flush units service</t>
  </si>
  <si>
    <t>MH cash for cleaner 21/06-19/07</t>
  </si>
  <si>
    <t>MH salary + expenses (July)</t>
  </si>
  <si>
    <t>B3059</t>
  </si>
  <si>
    <t>SHDC election costs</t>
  </si>
  <si>
    <t>Cq1549</t>
  </si>
  <si>
    <t>L.Oven Plants, compost etc.</t>
  </si>
  <si>
    <t>J Rees noticeboard expenses</t>
  </si>
  <si>
    <t>B0916</t>
  </si>
  <si>
    <t>BHIB Insurance</t>
  </si>
  <si>
    <t>MH Out of pocket cleaning</t>
  </si>
  <si>
    <t>MH Sal+expenses (Aug)</t>
  </si>
  <si>
    <t>B1772</t>
  </si>
  <si>
    <t xml:space="preserve">Village hall </t>
  </si>
  <si>
    <t>ICO subscription GDPR</t>
  </si>
  <si>
    <t>MH out of pocket - cleaner</t>
  </si>
  <si>
    <t>B9447</t>
  </si>
  <si>
    <t>MH out of pocket, N/B, Adobe, stationery</t>
  </si>
  <si>
    <t>B7553</t>
  </si>
  <si>
    <t>SW Water</t>
  </si>
  <si>
    <t>M Hughes - Playarea rent (paid twice)</t>
  </si>
  <si>
    <t>MH salary+ exp (Sept)</t>
  </si>
  <si>
    <t>B8647</t>
  </si>
  <si>
    <t>DALC training</t>
  </si>
  <si>
    <t>PlusNet broadband</t>
  </si>
  <si>
    <t>B3479</t>
  </si>
  <si>
    <t>village hall room hire</t>
  </si>
  <si>
    <t>B9431</t>
  </si>
  <si>
    <t>M Hughes play area rent (paid twice)</t>
  </si>
  <si>
    <t>B6010</t>
  </si>
  <si>
    <t>MH out of pocket and back pay</t>
  </si>
  <si>
    <t>MH out of pocket Cash for cleaner</t>
  </si>
  <si>
    <t>B2594</t>
  </si>
  <si>
    <t>Kioo Marketing - website hosting</t>
  </si>
  <si>
    <t>B9765</t>
  </si>
  <si>
    <t>Ivybridge Ring&amp;Ride</t>
  </si>
  <si>
    <t>B3644</t>
  </si>
  <si>
    <t>SHDC Inspection</t>
  </si>
  <si>
    <t>B3655</t>
  </si>
  <si>
    <t>PlusNet</t>
  </si>
  <si>
    <t>B0223</t>
  </si>
  <si>
    <t>J Bertram - plants</t>
  </si>
  <si>
    <t>MH salary+expenses (Oct)</t>
  </si>
  <si>
    <t>MH - cash for cleaner</t>
  </si>
  <si>
    <t>PlusNet - broadband Nov</t>
  </si>
  <si>
    <t>B0227</t>
  </si>
  <si>
    <t>J.Bertram - plants</t>
  </si>
  <si>
    <t>MH salary and exp (Nov)</t>
  </si>
  <si>
    <t>MH out of pocket, cleaner (Rec24) etc.</t>
  </si>
  <si>
    <t>B6174</t>
  </si>
  <si>
    <t>MH Out of Pocket - British Legion</t>
  </si>
  <si>
    <t>B3094</t>
  </si>
  <si>
    <t>MH Out of Pocket - ink</t>
  </si>
  <si>
    <t>B1050</t>
  </si>
  <si>
    <t>MH out of pocket - Wix</t>
  </si>
  <si>
    <t>B9160</t>
  </si>
  <si>
    <t>L Osman out of pocket food</t>
  </si>
  <si>
    <t>B6901</t>
  </si>
  <si>
    <t>MCooper - grass cutting 2020/21</t>
  </si>
  <si>
    <t>B0622</t>
  </si>
  <si>
    <t>Mhaynes - cash for cleaner</t>
  </si>
  <si>
    <t>B8413</t>
  </si>
  <si>
    <t>MH - gardening public toilets</t>
  </si>
  <si>
    <t>Cq1551</t>
  </si>
  <si>
    <t>PAspden -audit</t>
  </si>
  <si>
    <t>Cq1550</t>
  </si>
  <si>
    <t>LOven - plants</t>
  </si>
  <si>
    <t>B2624</t>
  </si>
  <si>
    <t>Friends of Cornwood School - gifts</t>
  </si>
  <si>
    <t>B7427</t>
  </si>
  <si>
    <t>LOsman - sheep signs</t>
  </si>
  <si>
    <t>B0231</t>
  </si>
  <si>
    <t>PKF Littlejohn - External Audit</t>
  </si>
  <si>
    <t>PlusNet - broadband (Dec)</t>
  </si>
  <si>
    <t>B3310</t>
  </si>
  <si>
    <t xml:space="preserve">JBertram - lights for Lutton tree </t>
  </si>
  <si>
    <t>MH salary and expenses (Dec)</t>
  </si>
  <si>
    <t>MH cash for cleaner up to 04-01-2021</t>
  </si>
  <si>
    <t>PlusNet - broadband (Jan)</t>
  </si>
  <si>
    <t>MH - salary and exp (Jan)</t>
  </si>
  <si>
    <t>MH - cash for cleaner up to 01-02-2021</t>
  </si>
  <si>
    <t>B8960</t>
  </si>
  <si>
    <t>MH - out of pocket expenses</t>
  </si>
  <si>
    <t>PlusNet -broadband (Feb)</t>
  </si>
  <si>
    <t>MH - Salary and expenses (Feb)</t>
  </si>
  <si>
    <t>MH - cash for cleaner up to 28-02-2021</t>
  </si>
  <si>
    <t>MH salary and expenses (Mar)</t>
  </si>
  <si>
    <t>B3082</t>
  </si>
  <si>
    <t>Diamond Disposables - toilet sundries</t>
  </si>
  <si>
    <t>B2996</t>
  </si>
  <si>
    <t>SW Water - rates</t>
  </si>
  <si>
    <t>ICO - annual fee</t>
  </si>
  <si>
    <t>PlusNet - broadband (Mar)</t>
  </si>
  <si>
    <t>M Hughes - playarea rent</t>
  </si>
  <si>
    <t>MH - cash for cleaner up to 31-03-21</t>
  </si>
  <si>
    <t xml:space="preserve">  </t>
  </si>
  <si>
    <t>Cornwood Parish Council Accounts 2020-21</t>
  </si>
  <si>
    <t>Summary:</t>
  </si>
  <si>
    <t>Treasurer's</t>
  </si>
  <si>
    <t>precept</t>
  </si>
  <si>
    <t>Special Savings</t>
  </si>
  <si>
    <t>interest</t>
  </si>
  <si>
    <t>pay back</t>
  </si>
  <si>
    <r>
      <t>in</t>
    </r>
    <r>
      <rPr>
        <sz val="10"/>
        <rFont val="Arial"/>
        <family val="2"/>
      </rPr>
      <t>terest</t>
    </r>
  </si>
  <si>
    <t>Toilet Grant</t>
  </si>
  <si>
    <t>HMRC VAT Refund</t>
  </si>
  <si>
    <t>Grant</t>
  </si>
  <si>
    <t>Toilet donation</t>
  </si>
  <si>
    <t>ONLY CHANGE CELLS THAT ARE HIGHLIGHTED GREEN</t>
  </si>
  <si>
    <t>Opening Balance as at 01/04/2020</t>
  </si>
  <si>
    <t>+</t>
  </si>
  <si>
    <t>-</t>
  </si>
  <si>
    <t>Carried forward balance as at 31/03/2021</t>
  </si>
  <si>
    <t>No.</t>
  </si>
  <si>
    <t>Description</t>
  </si>
  <si>
    <t>Value</t>
  </si>
  <si>
    <t>18/19</t>
  </si>
  <si>
    <t>Adjustment</t>
  </si>
  <si>
    <t>DOES THIS AGREE TO BANK STATEMENTS</t>
  </si>
  <si>
    <t>Difference of 17p due to rounding</t>
  </si>
  <si>
    <t>Bank statements as at 31/03/2021</t>
  </si>
  <si>
    <t>Play area comp. prizes</t>
  </si>
  <si>
    <t>Transport to Somerset housing</t>
  </si>
  <si>
    <t xml:space="preserve">L Oven - plants etc. </t>
  </si>
  <si>
    <t>Tennis Club donation</t>
  </si>
  <si>
    <t>B  7478</t>
  </si>
  <si>
    <t>DALC  Training</t>
  </si>
  <si>
    <t>B 4072</t>
  </si>
  <si>
    <t>Diamond Disp - toilet sundries</t>
  </si>
  <si>
    <t>B 0054</t>
  </si>
  <si>
    <t>MH-Keys, PPE, Defib pads</t>
  </si>
  <si>
    <t>B1454</t>
  </si>
  <si>
    <t>SHDC-business rates</t>
  </si>
  <si>
    <t>B 0269</t>
  </si>
  <si>
    <t>TBrown - expenses for Somerset housing visit</t>
  </si>
  <si>
    <t>B 5816</t>
  </si>
  <si>
    <t>Spring Clean refreshments</t>
  </si>
  <si>
    <t>B 7510</t>
  </si>
  <si>
    <t>Dartmoor Rescue Donation</t>
  </si>
  <si>
    <t>B 5378</t>
  </si>
  <si>
    <t>Village Hall hire</t>
  </si>
  <si>
    <t>B 8717</t>
  </si>
  <si>
    <t>B 8120</t>
  </si>
  <si>
    <t>DALC subscription</t>
  </si>
  <si>
    <t>B 8856</t>
  </si>
  <si>
    <t>Diamond Disposable</t>
  </si>
  <si>
    <t>B8743</t>
  </si>
  <si>
    <t>B 3333</t>
  </si>
  <si>
    <t>Michelmore Hughes - Lutton rent</t>
  </si>
  <si>
    <t>B 9268</t>
  </si>
  <si>
    <t>MH - sal, exp, PPE, stationery</t>
  </si>
  <si>
    <t>B 2655</t>
  </si>
  <si>
    <t>Cornwood Show donation</t>
  </si>
  <si>
    <t>B 8135</t>
  </si>
  <si>
    <t>Village Hall donation</t>
  </si>
  <si>
    <t>B 6197</t>
  </si>
  <si>
    <t>B5312</t>
  </si>
  <si>
    <t>MH - sal, exp, defib</t>
  </si>
  <si>
    <t>B 5939</t>
  </si>
  <si>
    <t>B 7642</t>
  </si>
  <si>
    <t>Cornwood Village Hall</t>
  </si>
  <si>
    <t>k,oooo</t>
  </si>
  <si>
    <t>B 3100</t>
  </si>
  <si>
    <t>B 4614</t>
  </si>
  <si>
    <t>B 8372</t>
  </si>
  <si>
    <t>GeoXphere - parish online</t>
  </si>
  <si>
    <t>B 2072</t>
  </si>
  <si>
    <t>B 4597</t>
  </si>
  <si>
    <t>K Morris audit</t>
  </si>
  <si>
    <t>B 0949</t>
  </si>
  <si>
    <t>Village Hall</t>
  </si>
  <si>
    <t>B 1686</t>
  </si>
  <si>
    <t>L Osman - community plan printing</t>
  </si>
  <si>
    <t>B 2045</t>
  </si>
  <si>
    <t>C Smith - travel expenses</t>
  </si>
  <si>
    <t>B 5784</t>
  </si>
  <si>
    <t>M Haynes cash for cleaner</t>
  </si>
  <si>
    <t>K Downing - housing meeting refreshments</t>
  </si>
  <si>
    <t>Greenflow - auto flush service</t>
  </si>
  <si>
    <t>B 1606</t>
  </si>
  <si>
    <t>B 0731</t>
  </si>
  <si>
    <t>MH - sal,exp,out of pocket</t>
  </si>
  <si>
    <t>B 4990</t>
  </si>
  <si>
    <t>Michelmore Hughes - Cornwood rent</t>
  </si>
  <si>
    <t>B 0455</t>
  </si>
  <si>
    <t>Ring and Ride donation</t>
  </si>
  <si>
    <t>B 9143</t>
  </si>
  <si>
    <t>CIAG SHDC funding</t>
  </si>
  <si>
    <t>B 9079</t>
  </si>
  <si>
    <t>B 3254</t>
  </si>
  <si>
    <t>South west Water</t>
  </si>
  <si>
    <t>M Hawkes - photos</t>
  </si>
  <si>
    <t>B 5139</t>
  </si>
  <si>
    <t>Plunkett foundation - CIAG</t>
  </si>
  <si>
    <t>B 2110</t>
  </si>
  <si>
    <t>SHDC - Cornwood play area inspection</t>
  </si>
  <si>
    <t>B 3453</t>
  </si>
  <si>
    <t>PKF - audit fees</t>
  </si>
  <si>
    <t>B 0522</t>
  </si>
  <si>
    <t>J Bertram - plants and travel</t>
  </si>
  <si>
    <t>B 1451</t>
  </si>
  <si>
    <t>T Brown - gardener for toilets</t>
  </si>
  <si>
    <t>B 2397</t>
  </si>
  <si>
    <t>SHDC - Lutton play area inspections</t>
  </si>
  <si>
    <t>B 0761</t>
  </si>
  <si>
    <t>L Atkins - Ivybridge meeting</t>
  </si>
  <si>
    <t>B 0957</t>
  </si>
  <si>
    <t>MH - sal+exp, stationery, refreshments 22/10</t>
  </si>
  <si>
    <t>B 8599</t>
  </si>
  <si>
    <t>SHDC - bins emptying</t>
  </si>
  <si>
    <t>B 0587</t>
  </si>
  <si>
    <t>PlusNet - WiFi</t>
  </si>
  <si>
    <t>B 7531</t>
  </si>
  <si>
    <t>MH - sal+exp, cash for cleaner, refreshments 07/11</t>
  </si>
  <si>
    <t>B 0855</t>
  </si>
  <si>
    <t>B 0464</t>
  </si>
  <si>
    <t>MH-sal+exp+out of pocket exp</t>
  </si>
  <si>
    <t>B 6749</t>
  </si>
  <si>
    <t>SWW - water rates</t>
  </si>
  <si>
    <t>B 1225</t>
  </si>
  <si>
    <t>Hall</t>
  </si>
  <si>
    <t>B8423</t>
  </si>
  <si>
    <t>Diamond disposables</t>
  </si>
  <si>
    <t>B6085</t>
  </si>
  <si>
    <t>SWAS NHS - defibrillator</t>
  </si>
  <si>
    <t>B4621</t>
  </si>
  <si>
    <t>MH - sal+exp</t>
  </si>
  <si>
    <t>B4464</t>
  </si>
  <si>
    <t>J Bertram -  travel</t>
  </si>
  <si>
    <t>B3343</t>
  </si>
  <si>
    <t>CIAG Wassailing</t>
  </si>
  <si>
    <t>B5361</t>
  </si>
  <si>
    <t>G.Glegg-Morris Men</t>
  </si>
  <si>
    <t>B3572</t>
  </si>
  <si>
    <t>B9387</t>
  </si>
  <si>
    <t>B2486</t>
  </si>
  <si>
    <t>M Cooper - grass cutting</t>
  </si>
  <si>
    <t>CAB donation</t>
  </si>
  <si>
    <t>CIAG - pub shares</t>
  </si>
  <si>
    <t>M Haynes - sal+exp</t>
  </si>
  <si>
    <t>SHDC - rates for toilets</t>
  </si>
  <si>
    <t>B5240</t>
  </si>
  <si>
    <t>SDRHA - room hire</t>
  </si>
  <si>
    <t>B0124</t>
  </si>
  <si>
    <t>MH - out of pocket exp.</t>
  </si>
  <si>
    <t>B1815</t>
  </si>
  <si>
    <t>DALC - Cllr Polley training</t>
  </si>
  <si>
    <t>B5501</t>
  </si>
  <si>
    <t>SWW - rates for toilets</t>
  </si>
  <si>
    <t>B0154</t>
  </si>
  <si>
    <t xml:space="preserve">Hall </t>
  </si>
  <si>
    <t>Parkinson's UK</t>
  </si>
  <si>
    <t>B7455</t>
  </si>
  <si>
    <t>MHaynes - salary+exp -£70 tax</t>
  </si>
  <si>
    <t>PC donations</t>
  </si>
  <si>
    <t>WOLF</t>
  </si>
  <si>
    <t>Toilet donations</t>
  </si>
  <si>
    <t>Xmas lights</t>
  </si>
  <si>
    <t>Locality funding</t>
  </si>
  <si>
    <t>village hall</t>
  </si>
  <si>
    <t>Cornwood Parish Council Accounts 2019-20</t>
  </si>
  <si>
    <t>public toilets donation</t>
  </si>
  <si>
    <t xml:space="preserve">Toilet </t>
  </si>
  <si>
    <t>Toilet</t>
  </si>
  <si>
    <t>Lights Collection</t>
  </si>
  <si>
    <t>Locality Funding</t>
  </si>
  <si>
    <t>Lottery</t>
  </si>
  <si>
    <t>Opening Balance as at 01/04/2019</t>
  </si>
  <si>
    <t>Carried forward balance as at 31/03/2020</t>
  </si>
  <si>
    <t>32, 223.61</t>
  </si>
  <si>
    <t>DOES THIS AGREE TO BANK STATEMENTS??</t>
  </si>
  <si>
    <t>Difference of 2p is insignificant</t>
  </si>
  <si>
    <t>Bank statements as at 31/03/2020</t>
  </si>
  <si>
    <t>Opening Balance as at 01/04/2018</t>
  </si>
  <si>
    <t>Carried forward balance as at 31/03/2019</t>
  </si>
  <si>
    <t>Bank statements as at 31/03/2019</t>
  </si>
  <si>
    <t>Clerk homework allowance</t>
  </si>
  <si>
    <t>GB460129319</t>
  </si>
  <si>
    <t>Ishbel Penn loo cleaning</t>
  </si>
  <si>
    <t>Village hall broadband</t>
  </si>
  <si>
    <t>James Friend test bung tool</t>
  </si>
  <si>
    <t>HMRC payroll</t>
  </si>
  <si>
    <t>Village hall hire Feb and March</t>
  </si>
  <si>
    <t>DALC annual membership</t>
  </si>
  <si>
    <t>Litterpick pasties and refreshments</t>
  </si>
  <si>
    <t>SHDC litter bin emptying</t>
  </si>
  <si>
    <t>Bank charge</t>
  </si>
  <si>
    <t>PAY</t>
  </si>
  <si>
    <t>DEB</t>
  </si>
  <si>
    <t>Microsoft office annual</t>
  </si>
  <si>
    <t>GB639237322</t>
  </si>
  <si>
    <t>Clerk salary April 2025</t>
  </si>
  <si>
    <t>Reliable plumbing loo repair</t>
  </si>
  <si>
    <t>Clerk expenses March and April</t>
  </si>
  <si>
    <t>Cornwood Parish Council Accounts 2025/26 income</t>
  </si>
  <si>
    <t>Notes</t>
  </si>
  <si>
    <t>95 Day Notice</t>
  </si>
  <si>
    <t>S20831000</t>
  </si>
  <si>
    <t xml:space="preserve"> Date</t>
  </si>
  <si>
    <t>VAT Refund</t>
  </si>
  <si>
    <t>Narrative</t>
  </si>
  <si>
    <t>Total Income</t>
  </si>
  <si>
    <t xml:space="preserve">less Precept -           </t>
  </si>
  <si>
    <t xml:space="preserve">Other Income -           </t>
  </si>
  <si>
    <t>Fountain Cornwood square flowers L Oven</t>
  </si>
  <si>
    <t>Village hall hire April</t>
  </si>
  <si>
    <t>John Parr AGAR audit</t>
  </si>
  <si>
    <t>Date paid by Lee</t>
  </si>
  <si>
    <t>Date paid by bank</t>
  </si>
  <si>
    <t>VAT refund</t>
  </si>
  <si>
    <t>Loo donations</t>
  </si>
  <si>
    <t>Clerk salary May 2025</t>
  </si>
  <si>
    <t>GB900548743</t>
  </si>
  <si>
    <t>Clear councils insurance renewal</t>
  </si>
  <si>
    <t>SWW Cornwood loos bill</t>
  </si>
  <si>
    <t>Duplicate</t>
  </si>
  <si>
    <t>Thomson Reuters repair contract * see 20/06/25</t>
  </si>
  <si>
    <t>Alan Hutson Reuters repair contract reimburse *</t>
  </si>
  <si>
    <t>Clerk salary June 2025</t>
  </si>
  <si>
    <t>Clerk and Chair expenses (printer ink)</t>
  </si>
  <si>
    <t>Village hall hire May to July</t>
  </si>
  <si>
    <t>Parish online mapping software</t>
  </si>
  <si>
    <t>GB296312096</t>
  </si>
  <si>
    <t>HMRC Clerk PAYE Quarter 1</t>
  </si>
  <si>
    <t>Lengthsman hours April to July 2025</t>
  </si>
  <si>
    <t>Clerk salary July 2025</t>
  </si>
  <si>
    <t>Closing Balances 24/25</t>
  </si>
  <si>
    <t>Card</t>
  </si>
  <si>
    <t>New laptop Computer Cabin</t>
  </si>
  <si>
    <t>Lengthsman hours August 2025</t>
  </si>
  <si>
    <t>Clerk salary August 2025</t>
  </si>
  <si>
    <t>Clerk expenses</t>
  </si>
  <si>
    <t>Mitchelmore Hughes, green space annual rent</t>
  </si>
  <si>
    <t>Clerk salary Sept 2025</t>
  </si>
  <si>
    <t>Wignalls toilet fittings</t>
  </si>
  <si>
    <t>Lengthsman hours Sept 2025</t>
  </si>
  <si>
    <t>PKF Littlejohn AGAR audit</t>
  </si>
  <si>
    <t>GB440498250</t>
  </si>
  <si>
    <t>Twest signage</t>
  </si>
  <si>
    <t>Village hall hire Aug to Sept</t>
  </si>
  <si>
    <t>GB340700346</t>
  </si>
  <si>
    <t>SHDC loos</t>
  </si>
  <si>
    <t>Gwella contractors - toilet equipment</t>
  </si>
  <si>
    <t>Clerk salary Oct 2025</t>
  </si>
  <si>
    <t>DSC scaffolding for toilet disruption</t>
  </si>
  <si>
    <t>NW Carpenters toilets renovation</t>
  </si>
  <si>
    <t>James Friend - Yondertown sign</t>
  </si>
  <si>
    <t>SHDC playpark inspection Cornwood</t>
  </si>
  <si>
    <t>SHDC playpark inspection Lutton</t>
  </si>
  <si>
    <t>Clerk expenses Sept and October</t>
  </si>
  <si>
    <t>Royal british Legion</t>
  </si>
  <si>
    <t>P3</t>
  </si>
  <si>
    <t>Alan Hutson Screwfix seal for toilets</t>
  </si>
  <si>
    <t>FW Jarvis electrical toilet block renovation</t>
  </si>
  <si>
    <t>South west water toilets water bill</t>
  </si>
  <si>
    <t>Clerk salary Nov 2025</t>
  </si>
  <si>
    <t>Tesco xmas lights refreshments</t>
  </si>
  <si>
    <t>Charles Munford Xmas lights renewals</t>
  </si>
  <si>
    <t>Village hall hire 3 meetings</t>
  </si>
  <si>
    <t>Ivybridge caring donation</t>
  </si>
  <si>
    <t>HMRC quarter 3 Clerk PAYE</t>
  </si>
  <si>
    <t>HMRC payroll Clerk Quarter 2</t>
  </si>
  <si>
    <t>Clerk salary Dec 2025</t>
  </si>
  <si>
    <t>142 2051 25</t>
  </si>
  <si>
    <t>GB727255821</t>
  </si>
  <si>
    <t>New defib battery for Cornwood</t>
  </si>
  <si>
    <t>Council guide printing</t>
  </si>
  <si>
    <t xml:space="preserve">DALC Clerk course </t>
  </si>
  <si>
    <t>Lengthsman Pipe installation at Torr</t>
  </si>
  <si>
    <t>Dartmoor Border Morris dancers</t>
  </si>
  <si>
    <t>Date of Invoice</t>
  </si>
  <si>
    <t>Brief description of Supply</t>
  </si>
  <si>
    <t>To whom addressed</t>
  </si>
  <si>
    <t>VAT Paid and reclaim request</t>
  </si>
  <si>
    <t>J. Friend Garden Services - Drainage bung test</t>
  </si>
  <si>
    <t>Cornwood Parish Council</t>
  </si>
  <si>
    <t>Total - net of VAT</t>
  </si>
  <si>
    <t>Total - Incl of VAT</t>
  </si>
  <si>
    <t>GB-460129319</t>
  </si>
  <si>
    <t>DALC - annual membership</t>
  </si>
  <si>
    <t>SHDC - litter bin emptying</t>
  </si>
  <si>
    <t>GB-639237322</t>
  </si>
  <si>
    <t>Microsoft -  office 365 annual license</t>
  </si>
  <si>
    <t>Parish Clerk</t>
  </si>
  <si>
    <t>Diamond Disposables - Public toilets consumables</t>
  </si>
  <si>
    <t>GB-900548743</t>
  </si>
  <si>
    <t xml:space="preserve">Thomson Reuters - Public toilets repair contract </t>
  </si>
  <si>
    <t xml:space="preserve">Otter Garden Centre - Fountain Cornwood square flowers </t>
  </si>
  <si>
    <t>N/a till receipt</t>
  </si>
  <si>
    <t>J.p. Business Administration Co Ltd - AGAR audit</t>
  </si>
  <si>
    <t>Reliable Plumbing Services - repair to public toilets (leak)</t>
  </si>
  <si>
    <t>GB-474211507</t>
  </si>
  <si>
    <t>Amazon.co.uk - printer ink cartridges</t>
  </si>
  <si>
    <t>Lebel Blue Group Ltd - printer ink cartridges</t>
  </si>
  <si>
    <t>Reliable Plumbing Services - repair to public toilets (cistern &amp; flexi hose)</t>
  </si>
  <si>
    <t>GB-296312096</t>
  </si>
  <si>
    <t>Parish Online - mapping software annual license</t>
  </si>
  <si>
    <t>J. Friend Garden Services - Lengthsman hours April to July 2025</t>
  </si>
  <si>
    <t>Computer Cabin - Asus Vivobook Notebook for Parish Clerk</t>
  </si>
  <si>
    <t>J. Friend Garden Services - Lengthsman hours August 2025</t>
  </si>
  <si>
    <t>PKF Littlejohn LLP - AGAR audit</t>
  </si>
  <si>
    <t>J. Friend Garden Services - Lengthsman hours Sept 2025</t>
  </si>
  <si>
    <t>Wignall's Ltd - Public toilet fittings (Supply &amp; fit IPS &amp; Vanity unit)</t>
  </si>
  <si>
    <t>GB-440498250</t>
  </si>
  <si>
    <t>GB-340700346</t>
  </si>
  <si>
    <t>Gwella Contracting Services - Public Toliets - Removal and disposal of AIB soffit panels &amp; cemet flat sheet to undercloak</t>
  </si>
  <si>
    <t>NW Carpenters Ltd -  Public toilets refurbishment (final payment)</t>
  </si>
  <si>
    <t>NW Carpenters Ltd - Public toilets refurbishment (stage 1 works)</t>
  </si>
  <si>
    <t>J. Friend Garden Services - Yondertown sign</t>
  </si>
  <si>
    <t>SHDC - playpark inspection Cornwood</t>
  </si>
  <si>
    <t>SHDC - playpark inspection Lutton</t>
  </si>
  <si>
    <t>GB-727255821</t>
  </si>
  <si>
    <t>Amazon.co.uk - printer paper</t>
  </si>
  <si>
    <t>Lee Grant (Parish clerk)</t>
  </si>
  <si>
    <t>Screwfix - seal for public toilets</t>
  </si>
  <si>
    <t>Claire Hutson (Parish Councillor)</t>
  </si>
  <si>
    <t>FW Jarvis &amp; Sons Elecrical Contractors - Public toilets - rewiring</t>
  </si>
  <si>
    <t>J. Friend Garden Services - Lengthsman hours Oct &amp; Nov 2025</t>
  </si>
  <si>
    <t>TOTALS</t>
  </si>
  <si>
    <t>Date of invoice</t>
  </si>
  <si>
    <t xml:space="preserve">        GB639237322</t>
  </si>
  <si>
    <t xml:space="preserve">       GB900548743</t>
  </si>
  <si>
    <t xml:space="preserve">        GB296312096</t>
  </si>
  <si>
    <t xml:space="preserve">        GB460129319</t>
  </si>
  <si>
    <t xml:space="preserve">        GB440498250</t>
  </si>
  <si>
    <t xml:space="preserve">        GB340700346</t>
  </si>
  <si>
    <t xml:space="preserve">        GB727255821</t>
  </si>
  <si>
    <t>Brief description of supply</t>
  </si>
  <si>
    <t>To whom invoice addressed</t>
  </si>
  <si>
    <t xml:space="preserve">John Carlson solar panel sign </t>
  </si>
  <si>
    <t>Martin Cooper grass cutting</t>
  </si>
  <si>
    <t>Cornwood Inn wassail refreshments</t>
  </si>
  <si>
    <t>DALC course for Clerk</t>
  </si>
  <si>
    <t>GB450954778</t>
  </si>
  <si>
    <t>Parish online website hosting</t>
  </si>
  <si>
    <t>Clerk expenses November 2025 to January 2026</t>
  </si>
  <si>
    <t>Land registry for Crossways land ownership check</t>
  </si>
  <si>
    <t>Lengthsman hours Oct and Nov 2025</t>
  </si>
  <si>
    <t>Clerk salary Feb 2026</t>
  </si>
  <si>
    <t>Clerk salary Jan 2026</t>
  </si>
  <si>
    <t>Annual land rent to Delamore for Lutton triangle</t>
  </si>
  <si>
    <t>Lengthsman hours Feb 26</t>
  </si>
  <si>
    <t>Entry fee for Ivybridge Mayor quiz night</t>
  </si>
  <si>
    <t>Julia Bertram repay for Screwfix strimming items</t>
  </si>
  <si>
    <t>Lengthsman hours Dec 26</t>
  </si>
  <si>
    <t>Item</t>
  </si>
  <si>
    <t>Devon CC Grant</t>
  </si>
  <si>
    <t>SHDC Grant</t>
  </si>
  <si>
    <t xml:space="preserve">Loo grant </t>
  </si>
  <si>
    <t>ICO subscription</t>
  </si>
  <si>
    <t>J Bertram DALC course</t>
  </si>
  <si>
    <t>HMRC quarter 4 payroll</t>
  </si>
  <si>
    <t>Lenghtsman purchase of HGV sign</t>
  </si>
  <si>
    <t>Clerk salary March 2026</t>
  </si>
  <si>
    <t>SHDC payroll services</t>
  </si>
  <si>
    <t>2025/26 actual</t>
  </si>
  <si>
    <t>2025/26 budget</t>
  </si>
  <si>
    <t>2026/27 budget</t>
  </si>
  <si>
    <t>Doesn't include £10K contingency</t>
  </si>
  <si>
    <t>Doesn't include £2K contingency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</si>
</sst>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8" formatCode="&quot;£&quot;#,##0.00;[Red]\-&quot;£&quot;#,##0.00"/>
    <numFmt numFmtId="44" formatCode="_-&quot;£&quot;* #,##0.00_-;\-&quot;£&quot;* #,##0.00_-;_-&quot;£&quot;* &quot;-&quot;??_-;_-@_-"/>
    <numFmt numFmtId="43" formatCode="_-* #,##0.00_-;\-* #,##0.00_-;_-* &quot;-&quot;??_-;_-@_-"/>
    <numFmt numFmtId="164" formatCode="&quot;£&quot;#,##0_);[Red]\(&quot;£&quot;#,##0\)"/>
    <numFmt numFmtId="165" formatCode="[$£-809]#,##0.00;[Red]\-[$£-809]#,##0.00"/>
    <numFmt numFmtId="166" formatCode="_-\£* #,##0.00_-;&quot;-£&quot;* #,##0.00_-;_-\£* \-??_-;_-@_-"/>
    <numFmt numFmtId="167" formatCode="#,##0.00;[Red]\(#,##0.00\)"/>
    <numFmt numFmtId="168" formatCode="#,##0.000000000000;[Red]#,##0.000000000000"/>
    <numFmt numFmtId="169" formatCode="#,##0.0000000000000;[Red]#,##0.0000000000000"/>
    <numFmt numFmtId="170" formatCode="_-* #,##0_-;\-* #,##0_-;_-* &quot;-&quot;??_-;_-@_-"/>
    <numFmt numFmtId="171" formatCode="#,##0.00000000000;[Red]#,##0.00000000000"/>
    <numFmt numFmtId="172" formatCode="&quot;£&quot;#,##0.00"/>
  </numFmts>
  <fonts count="38" x14ac:knownFonts="1">
    <font>
      <sz val="10"/>
      <name val="Arial"/>
      <family val="2"/>
    </font>
    <font>
      <sz val="10"/>
      <name val="Arial"/>
      <family val="2"/>
    </font>
    <font>
      <b/>
      <sz val="10"/>
      <name val="Arial"/>
      <family val="2"/>
    </font>
    <font>
      <i/>
      <sz val="10"/>
      <name val="Arial"/>
      <family val="2"/>
    </font>
    <font>
      <sz val="10"/>
      <name val="Arial"/>
      <family val="2"/>
    </font>
    <font>
      <sz val="9"/>
      <color indexed="81"/>
      <name val="Tahoma"/>
      <family val="2"/>
    </font>
    <font>
      <b/>
      <sz val="9"/>
      <color indexed="81"/>
      <name val="Tahoma"/>
      <family val="2"/>
    </font>
    <font>
      <b/>
      <sz val="12"/>
      <name val="Arial"/>
      <family val="2"/>
    </font>
    <font>
      <sz val="9"/>
      <name val="Arial"/>
      <family val="2"/>
    </font>
    <font>
      <sz val="8"/>
      <name val="Arial"/>
      <family val="2"/>
    </font>
    <font>
      <b/>
      <u/>
      <sz val="10"/>
      <name val="Arial"/>
      <family val="2"/>
    </font>
    <font>
      <u/>
      <sz val="10"/>
      <name val="Arial"/>
      <family val="2"/>
    </font>
    <font>
      <b/>
      <i/>
      <sz val="10"/>
      <name val="Arial"/>
      <family val="2"/>
    </font>
    <font>
      <sz val="11"/>
      <name val="Arial"/>
      <family val="2"/>
    </font>
    <font>
      <b/>
      <sz val="11"/>
      <name val="Arial"/>
      <family val="2"/>
    </font>
    <font>
      <sz val="10"/>
      <color rgb="FF00B0F0"/>
      <name val="Arial"/>
      <family val="2"/>
    </font>
    <font>
      <sz val="10"/>
      <color rgb="FFFF0000"/>
      <name val="Arial"/>
      <family val="2"/>
    </font>
    <font>
      <b/>
      <sz val="10"/>
      <color rgb="FFFF0000"/>
      <name val="Arial"/>
      <family val="2"/>
    </font>
    <font>
      <b/>
      <sz val="10"/>
      <color rgb="FF00B0F0"/>
      <name val="Arial"/>
      <family val="2"/>
    </font>
    <font>
      <b/>
      <sz val="10"/>
      <color rgb="FFFF33CC"/>
      <name val="Arial"/>
      <family val="2"/>
    </font>
    <font>
      <sz val="10"/>
      <color rgb="FFFF33CC"/>
      <name val="Arial"/>
      <family val="2"/>
    </font>
    <font>
      <sz val="10"/>
      <color rgb="FF002060"/>
      <name val="Arial"/>
      <family val="2"/>
    </font>
    <font>
      <i/>
      <sz val="10"/>
      <color theme="4" tint="-0.249977111117893"/>
      <name val="Arial"/>
      <family val="2"/>
    </font>
    <font>
      <sz val="10"/>
      <color theme="0"/>
      <name val="Arial"/>
      <family val="2"/>
    </font>
    <font>
      <b/>
      <sz val="10"/>
      <color theme="0"/>
      <name val="Arial"/>
      <family val="2"/>
    </font>
    <font>
      <i/>
      <sz val="10"/>
      <color rgb="FFFF0000"/>
      <name val="Arial"/>
      <family val="2"/>
    </font>
    <font>
      <sz val="12"/>
      <name val="Arial"/>
      <family val="2"/>
    </font>
    <font>
      <sz val="11"/>
      <color rgb="FF000000"/>
      <name val="Arial"/>
      <family val="2"/>
    </font>
    <font>
      <sz val="11"/>
      <color rgb="FFFF0000"/>
      <name val="Arial"/>
      <family val="2"/>
    </font>
    <font>
      <sz val="11"/>
      <color theme="7" tint="0.59999389629810485"/>
      <name val="Arial"/>
      <family val="2"/>
    </font>
    <font>
      <b/>
      <sz val="10"/>
      <color rgb="FFC00000"/>
      <name val="Arial"/>
      <family val="2"/>
    </font>
    <font>
      <sz val="10"/>
      <color rgb="FFC00000"/>
      <name val="Arial"/>
      <family val="2"/>
    </font>
    <font>
      <b/>
      <sz val="10"/>
      <color theme="1"/>
      <name val="Arial"/>
      <family val="2"/>
    </font>
    <font>
      <b/>
      <sz val="12"/>
      <color theme="1"/>
      <name val="Arial"/>
      <family val="2"/>
    </font>
    <font>
      <b/>
      <sz val="11"/>
      <color theme="1"/>
      <name val="Arial"/>
      <family val="2"/>
    </font>
    <font>
      <b/>
      <sz val="12"/>
      <color rgb="FFFF0000"/>
      <name val="Arial"/>
      <family val="2"/>
    </font>
    <font>
      <b/>
      <sz val="12"/>
      <color theme="0"/>
      <name val="Arial"/>
      <family val="2"/>
    </font>
    <font>
      <b/>
      <sz val="12"/>
      <color rgb="FF7030A0"/>
      <name val="Arial"/>
      <family val="2"/>
    </font>
  </fonts>
  <fills count="18">
    <fill>
      <patternFill patternType="none"/>
    </fill>
    <fill>
      <patternFill patternType="gray125"/>
    </fill>
    <fill>
      <patternFill patternType="solid">
        <fgColor theme="9"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8" tint="-0.249977111117893"/>
        <bgColor indexed="64"/>
      </patternFill>
    </fill>
    <fill>
      <patternFill patternType="solid">
        <fgColor rgb="FF92D050"/>
        <bgColor indexed="64"/>
      </patternFill>
    </fill>
    <fill>
      <patternFill patternType="solid">
        <fgColor rgb="FF00206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2"/>
        <bgColor indexed="64"/>
      </patternFill>
    </fill>
    <fill>
      <patternFill patternType="solid">
        <fgColor theme="9" tint="0.79998168889431442"/>
        <bgColor indexed="64"/>
      </patternFill>
    </fill>
    <fill>
      <patternFill patternType="solid">
        <fgColor rgb="FFC6E0B4"/>
        <bgColor rgb="FF000000"/>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s>
  <cellStyleXfs count="3">
    <xf numFmtId="0" fontId="0" fillId="0" borderId="0"/>
    <xf numFmtId="43" fontId="1" fillId="0" borderId="0" applyFill="0" applyBorder="0" applyAlignment="0" applyProtection="0"/>
    <xf numFmtId="166" fontId="4" fillId="0" borderId="0" applyFill="0" applyBorder="0" applyAlignment="0" applyProtection="0"/>
  </cellStyleXfs>
  <cellXfs count="427">
    <xf numFmtId="0" fontId="0" fillId="0" borderId="0" xfId="0"/>
    <xf numFmtId="165" fontId="0" fillId="0" borderId="0" xfId="0" applyNumberFormat="1"/>
    <xf numFmtId="0" fontId="2" fillId="0" borderId="0" xfId="0" applyFont="1" applyAlignment="1">
      <alignment horizontal="center"/>
    </xf>
    <xf numFmtId="17" fontId="2" fillId="0" borderId="0" xfId="0" applyNumberFormat="1" applyFont="1" applyAlignment="1">
      <alignment horizontal="center"/>
    </xf>
    <xf numFmtId="165" fontId="2" fillId="0" borderId="0" xfId="0" applyNumberFormat="1" applyFont="1" applyAlignment="1">
      <alignment horizontal="center"/>
    </xf>
    <xf numFmtId="0" fontId="2" fillId="0" borderId="0" xfId="0" applyFont="1"/>
    <xf numFmtId="166" fontId="0" fillId="0" borderId="0" xfId="2" applyFont="1" applyFill="1" applyBorder="1" applyAlignment="1" applyProtection="1"/>
    <xf numFmtId="166" fontId="3" fillId="0" borderId="0" xfId="2" applyFont="1" applyFill="1" applyBorder="1" applyAlignment="1" applyProtection="1"/>
    <xf numFmtId="166" fontId="2" fillId="0" borderId="0" xfId="2" applyFont="1" applyFill="1" applyBorder="1" applyAlignment="1" applyProtection="1"/>
    <xf numFmtId="165" fontId="2" fillId="0" borderId="0" xfId="0" applyNumberFormat="1" applyFont="1"/>
    <xf numFmtId="166" fontId="2" fillId="0" borderId="0" xfId="0" applyNumberFormat="1" applyFont="1"/>
    <xf numFmtId="166" fontId="0" fillId="0" borderId="0" xfId="0" applyNumberFormat="1"/>
    <xf numFmtId="2" fontId="0" fillId="0" borderId="0" xfId="0" applyNumberFormat="1"/>
    <xf numFmtId="166" fontId="4" fillId="0" borderId="0" xfId="2" applyFill="1" applyBorder="1" applyAlignment="1" applyProtection="1"/>
    <xf numFmtId="2" fontId="2" fillId="0" borderId="0" xfId="0" applyNumberFormat="1" applyFont="1"/>
    <xf numFmtId="0" fontId="15" fillId="0" borderId="0" xfId="0" applyFont="1"/>
    <xf numFmtId="166" fontId="15" fillId="0" borderId="0" xfId="2" applyFont="1" applyFill="1" applyBorder="1" applyAlignment="1" applyProtection="1"/>
    <xf numFmtId="165" fontId="15" fillId="0" borderId="0" xfId="0" applyNumberFormat="1" applyFont="1"/>
    <xf numFmtId="8" fontId="0" fillId="0" borderId="0" xfId="0" applyNumberFormat="1"/>
    <xf numFmtId="0" fontId="16" fillId="0" borderId="0" xfId="0" applyFont="1"/>
    <xf numFmtId="2" fontId="16" fillId="0" borderId="0" xfId="0" applyNumberFormat="1" applyFont="1"/>
    <xf numFmtId="166" fontId="16" fillId="0" borderId="0" xfId="2" applyFont="1" applyFill="1" applyBorder="1" applyAlignment="1" applyProtection="1"/>
    <xf numFmtId="165" fontId="16" fillId="0" borderId="0" xfId="0" applyNumberFormat="1" applyFont="1"/>
    <xf numFmtId="0" fontId="17" fillId="0" borderId="0" xfId="0" applyFont="1"/>
    <xf numFmtId="0" fontId="18" fillId="0" borderId="0" xfId="0" applyFont="1"/>
    <xf numFmtId="0" fontId="19" fillId="0" borderId="0" xfId="0" applyFont="1"/>
    <xf numFmtId="0" fontId="20" fillId="0" borderId="0" xfId="0" applyFont="1"/>
    <xf numFmtId="2" fontId="20" fillId="0" borderId="0" xfId="0" applyNumberFormat="1" applyFont="1"/>
    <xf numFmtId="165" fontId="20" fillId="0" borderId="0" xfId="0" applyNumberFormat="1" applyFont="1"/>
    <xf numFmtId="0" fontId="21" fillId="0" borderId="0" xfId="0" applyFont="1"/>
    <xf numFmtId="2" fontId="21" fillId="0" borderId="0" xfId="0" applyNumberFormat="1" applyFont="1"/>
    <xf numFmtId="166" fontId="21" fillId="0" borderId="0" xfId="2" applyFont="1" applyFill="1" applyBorder="1" applyAlignment="1" applyProtection="1"/>
    <xf numFmtId="165" fontId="21" fillId="0" borderId="0" xfId="0" applyNumberFormat="1" applyFont="1"/>
    <xf numFmtId="0" fontId="7" fillId="0" borderId="0" xfId="0" applyFont="1"/>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right"/>
    </xf>
    <xf numFmtId="0" fontId="0" fillId="2" borderId="0" xfId="0" applyFill="1"/>
    <xf numFmtId="0" fontId="10" fillId="0" borderId="0" xfId="0" applyFont="1"/>
    <xf numFmtId="0" fontId="0" fillId="0" borderId="1" xfId="0" applyBorder="1" applyAlignment="1">
      <alignment horizontal="center" vertical="center"/>
    </xf>
    <xf numFmtId="0" fontId="0" fillId="0" borderId="2" xfId="0" applyBorder="1" applyAlignment="1">
      <alignment horizontal="center" vertical="center"/>
    </xf>
    <xf numFmtId="0" fontId="9" fillId="0" borderId="2" xfId="0" applyFont="1" applyBorder="1" applyAlignment="1">
      <alignment horizontal="center" vertical="center" wrapText="1"/>
    </xf>
    <xf numFmtId="0" fontId="0" fillId="0" borderId="2" xfId="0" applyBorder="1" applyAlignment="1">
      <alignment horizontal="center" vertical="center" wrapText="1"/>
    </xf>
    <xf numFmtId="0" fontId="8" fillId="0" borderId="2" xfId="0" applyFont="1" applyBorder="1" applyAlignment="1">
      <alignment horizontal="center" vertical="center" wrapText="1"/>
    </xf>
    <xf numFmtId="0" fontId="0" fillId="0" borderId="2" xfId="0" applyBorder="1"/>
    <xf numFmtId="0" fontId="0" fillId="0" borderId="3" xfId="0" applyBorder="1" applyAlignment="1">
      <alignment horizontal="center" vertical="center" wrapText="1"/>
    </xf>
    <xf numFmtId="0" fontId="0" fillId="0" borderId="4" xfId="0" applyBorder="1"/>
    <xf numFmtId="0" fontId="0" fillId="0" borderId="5" xfId="0" applyBorder="1"/>
    <xf numFmtId="0" fontId="0" fillId="0" borderId="5" xfId="0" applyBorder="1" applyAlignment="1">
      <alignment horizontal="center" vertical="center" wrapText="1"/>
    </xf>
    <xf numFmtId="0" fontId="0" fillId="0" borderId="6" xfId="0" applyBorder="1"/>
    <xf numFmtId="0" fontId="0" fillId="0" borderId="7" xfId="0" applyBorder="1" applyAlignment="1">
      <alignment horizontal="center" vertical="center" wrapText="1"/>
    </xf>
    <xf numFmtId="0" fontId="0" fillId="0" borderId="8" xfId="0" applyBorder="1"/>
    <xf numFmtId="0" fontId="0" fillId="0" borderId="9" xfId="0" applyBorder="1"/>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 xfId="0" applyBorder="1"/>
    <xf numFmtId="2" fontId="0" fillId="0" borderId="0" xfId="0" applyNumberFormat="1" applyAlignment="1">
      <alignment horizontal="center" vertical="center"/>
    </xf>
    <xf numFmtId="2" fontId="0" fillId="2" borderId="0" xfId="0" applyNumberFormat="1" applyFill="1" applyAlignment="1">
      <alignment horizontal="center" vertical="center" wrapText="1"/>
    </xf>
    <xf numFmtId="2" fontId="0" fillId="2" borderId="0" xfId="0" applyNumberFormat="1" applyFill="1" applyAlignment="1">
      <alignment horizontal="center"/>
    </xf>
    <xf numFmtId="2" fontId="0" fillId="0" borderId="12" xfId="0" applyNumberFormat="1" applyBorder="1" applyAlignment="1">
      <alignment horizontal="center" vertical="center" wrapText="1"/>
    </xf>
    <xf numFmtId="14" fontId="0" fillId="0" borderId="0" xfId="0" applyNumberFormat="1"/>
    <xf numFmtId="0" fontId="0" fillId="3" borderId="0" xfId="0" applyFill="1"/>
    <xf numFmtId="0" fontId="11" fillId="0" borderId="0" xfId="0" applyFont="1"/>
    <xf numFmtId="0" fontId="0" fillId="4" borderId="0" xfId="0" applyFill="1"/>
    <xf numFmtId="0" fontId="7" fillId="4" borderId="0" xfId="0" applyFont="1" applyFill="1"/>
    <xf numFmtId="2" fontId="0" fillId="0" borderId="0" xfId="0" applyNumberFormat="1" applyAlignment="1">
      <alignment horizontal="center" vertical="center" wrapText="1"/>
    </xf>
    <xf numFmtId="17" fontId="0" fillId="0" borderId="0" xfId="0" applyNumberFormat="1"/>
    <xf numFmtId="43" fontId="1" fillId="0" borderId="0" xfId="1" applyAlignment="1">
      <alignment horizontal="center" vertical="center" wrapText="1"/>
    </xf>
    <xf numFmtId="0" fontId="0" fillId="2" borderId="0" xfId="0" applyFill="1" applyAlignment="1">
      <alignment horizontal="right"/>
    </xf>
    <xf numFmtId="0" fontId="0" fillId="0" borderId="13" xfId="0" applyBorder="1"/>
    <xf numFmtId="167" fontId="0" fillId="0" borderId="0" xfId="0" applyNumberFormat="1"/>
    <xf numFmtId="0" fontId="22" fillId="0" borderId="0" xfId="0" applyFont="1"/>
    <xf numFmtId="167" fontId="2" fillId="0" borderId="12" xfId="0" applyNumberFormat="1" applyFont="1" applyBorder="1"/>
    <xf numFmtId="0" fontId="0" fillId="0" borderId="14" xfId="0" applyBorder="1"/>
    <xf numFmtId="0" fontId="0" fillId="0" borderId="15" xfId="0" applyBorder="1"/>
    <xf numFmtId="0" fontId="0" fillId="0" borderId="16" xfId="0" applyBorder="1"/>
    <xf numFmtId="2" fontId="0" fillId="0" borderId="16" xfId="0" applyNumberFormat="1" applyBorder="1"/>
    <xf numFmtId="0" fontId="0" fillId="0" borderId="17" xfId="0" applyBorder="1"/>
    <xf numFmtId="0" fontId="0" fillId="0" borderId="18" xfId="0" applyBorder="1"/>
    <xf numFmtId="0" fontId="0" fillId="0" borderId="19" xfId="0" applyBorder="1"/>
    <xf numFmtId="0" fontId="12" fillId="0" borderId="20" xfId="0" applyFont="1" applyBorder="1"/>
    <xf numFmtId="0" fontId="0" fillId="0" borderId="2" xfId="0" applyBorder="1" applyAlignment="1">
      <alignment horizontal="center" vertical="center" textRotation="90"/>
    </xf>
    <xf numFmtId="0" fontId="0" fillId="0" borderId="0" xfId="0" applyAlignment="1">
      <alignment wrapText="1"/>
    </xf>
    <xf numFmtId="17" fontId="2" fillId="0" borderId="0" xfId="0" applyNumberFormat="1" applyFont="1"/>
    <xf numFmtId="43" fontId="2" fillId="0" borderId="0" xfId="1" applyFont="1" applyAlignment="1">
      <alignment horizontal="center" vertical="center" wrapText="1"/>
    </xf>
    <xf numFmtId="17" fontId="0" fillId="0" borderId="0" xfId="0" applyNumberFormat="1" applyAlignment="1">
      <alignment horizontal="center" vertical="center" wrapText="1"/>
    </xf>
    <xf numFmtId="14" fontId="2" fillId="0" borderId="0" xfId="0" applyNumberFormat="1" applyFont="1"/>
    <xf numFmtId="17" fontId="0" fillId="0" borderId="15" xfId="0" applyNumberFormat="1" applyBorder="1"/>
    <xf numFmtId="0" fontId="0" fillId="0" borderId="16" xfId="0" applyBorder="1" applyAlignment="1">
      <alignment wrapText="1"/>
    </xf>
    <xf numFmtId="17" fontId="0" fillId="0" borderId="17" xfId="0" applyNumberFormat="1" applyBorder="1"/>
    <xf numFmtId="0" fontId="0" fillId="0" borderId="18" xfId="0" applyBorder="1" applyAlignment="1">
      <alignment wrapText="1"/>
    </xf>
    <xf numFmtId="0" fontId="0" fillId="0" borderId="21" xfId="0" applyBorder="1" applyAlignment="1">
      <alignment wrapText="1"/>
    </xf>
    <xf numFmtId="0" fontId="23" fillId="5" borderId="19" xfId="0" applyFont="1" applyFill="1" applyBorder="1" applyAlignment="1">
      <alignment horizontal="center" vertical="center" wrapText="1"/>
    </xf>
    <xf numFmtId="0" fontId="0" fillId="0" borderId="15" xfId="0" applyBorder="1" applyAlignment="1">
      <alignment vertical="center" wrapText="1"/>
    </xf>
    <xf numFmtId="0" fontId="0" fillId="0" borderId="16" xfId="0" applyBorder="1" applyAlignment="1">
      <alignment horizontal="center" vertical="center" wrapText="1"/>
    </xf>
    <xf numFmtId="0" fontId="0" fillId="0" borderId="17" xfId="0" applyBorder="1" applyAlignment="1">
      <alignment vertical="center" wrapText="1"/>
    </xf>
    <xf numFmtId="0" fontId="0" fillId="0" borderId="21" xfId="0" applyBorder="1" applyAlignment="1">
      <alignment horizontal="center" vertical="center" wrapText="1"/>
    </xf>
    <xf numFmtId="0" fontId="24" fillId="5" borderId="22" xfId="0" applyFont="1" applyFill="1" applyBorder="1" applyAlignment="1">
      <alignment vertical="center" wrapText="1"/>
    </xf>
    <xf numFmtId="0" fontId="24" fillId="5" borderId="22" xfId="0" applyFont="1" applyFill="1" applyBorder="1" applyAlignment="1">
      <alignment wrapText="1"/>
    </xf>
    <xf numFmtId="0" fontId="24" fillId="5" borderId="23" xfId="0" applyFont="1" applyFill="1" applyBorder="1" applyAlignment="1">
      <alignment wrapText="1"/>
    </xf>
    <xf numFmtId="0" fontId="24" fillId="5" borderId="23" xfId="0" applyFont="1" applyFill="1" applyBorder="1" applyAlignment="1">
      <alignment horizontal="center" vertical="center" wrapText="1"/>
    </xf>
    <xf numFmtId="0" fontId="24" fillId="5" borderId="19" xfId="0" applyFont="1" applyFill="1" applyBorder="1" applyAlignment="1">
      <alignment horizontal="center" vertical="center" wrapText="1"/>
    </xf>
    <xf numFmtId="167" fontId="2" fillId="0" borderId="13" xfId="0" applyNumberFormat="1" applyFont="1" applyBorder="1"/>
    <xf numFmtId="0" fontId="0" fillId="2" borderId="16" xfId="0" applyFill="1" applyBorder="1"/>
    <xf numFmtId="2" fontId="0" fillId="2" borderId="16" xfId="0" applyNumberFormat="1" applyFill="1" applyBorder="1"/>
    <xf numFmtId="0" fontId="0" fillId="2" borderId="18" xfId="0" applyFill="1" applyBorder="1"/>
    <xf numFmtId="167" fontId="0" fillId="2" borderId="0" xfId="0" applyNumberFormat="1" applyFill="1"/>
    <xf numFmtId="0" fontId="25" fillId="2" borderId="0" xfId="0" applyFont="1" applyFill="1"/>
    <xf numFmtId="0" fontId="0" fillId="0" borderId="0" xfId="0" applyAlignment="1">
      <alignment horizontal="center" vertical="center" textRotation="90"/>
    </xf>
    <xf numFmtId="0" fontId="9" fillId="0" borderId="0" xfId="0" applyFont="1" applyAlignment="1">
      <alignment horizontal="center" vertical="center" wrapText="1"/>
    </xf>
    <xf numFmtId="0" fontId="8" fillId="0" borderId="0" xfId="0" applyFont="1" applyAlignment="1">
      <alignment horizontal="center" vertical="center" wrapText="1"/>
    </xf>
    <xf numFmtId="168" fontId="0" fillId="0" borderId="0" xfId="0" applyNumberFormat="1"/>
    <xf numFmtId="2" fontId="0" fillId="4" borderId="0" xfId="0" applyNumberFormat="1" applyFill="1" applyAlignment="1">
      <alignment horizontal="center" vertical="center"/>
    </xf>
    <xf numFmtId="169" fontId="0" fillId="0" borderId="0" xfId="0" applyNumberFormat="1"/>
    <xf numFmtId="0" fontId="0" fillId="4" borderId="0" xfId="0" applyFill="1" applyAlignment="1">
      <alignment wrapText="1"/>
    </xf>
    <xf numFmtId="0" fontId="0" fillId="2" borderId="0" xfId="0" applyFill="1" applyAlignment="1">
      <alignment horizontal="center" vertical="center"/>
    </xf>
    <xf numFmtId="0" fontId="0" fillId="2" borderId="0" xfId="0" applyFill="1" applyAlignment="1">
      <alignment horizontal="center" vertical="center" wrapText="1"/>
    </xf>
    <xf numFmtId="0" fontId="0" fillId="2" borderId="0" xfId="0" applyFill="1" applyAlignment="1">
      <alignment horizontal="center" vertical="center" textRotation="90"/>
    </xf>
    <xf numFmtId="0" fontId="9" fillId="2" borderId="0" xfId="0" applyFont="1" applyFill="1" applyAlignment="1">
      <alignment horizontal="center" vertical="center" wrapText="1"/>
    </xf>
    <xf numFmtId="0" fontId="8" fillId="2" borderId="0" xfId="0" applyFont="1" applyFill="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17" xfId="0" applyBorder="1" applyAlignment="1">
      <alignment horizontal="center" vertical="center" wrapText="1"/>
    </xf>
    <xf numFmtId="0" fontId="0" fillId="0" borderId="20" xfId="0" applyBorder="1" applyAlignment="1">
      <alignment horizontal="left" vertical="center" wrapText="1"/>
    </xf>
    <xf numFmtId="0" fontId="0" fillId="0" borderId="15" xfId="0" applyBorder="1" applyAlignment="1">
      <alignment horizontal="left" vertical="center" wrapText="1"/>
    </xf>
    <xf numFmtId="170" fontId="1" fillId="0" borderId="14" xfId="1" applyNumberFormat="1" applyBorder="1" applyAlignment="1">
      <alignment horizontal="center" vertical="center" wrapText="1"/>
    </xf>
    <xf numFmtId="170" fontId="1" fillId="0" borderId="16" xfId="1" applyNumberFormat="1" applyBorder="1" applyAlignment="1">
      <alignment horizontal="center" vertical="center" wrapText="1"/>
    </xf>
    <xf numFmtId="170" fontId="1" fillId="0" borderId="21" xfId="1" applyNumberFormat="1" applyBorder="1" applyAlignment="1">
      <alignment horizontal="center" vertical="center" wrapText="1"/>
    </xf>
    <xf numFmtId="171" fontId="0" fillId="0" borderId="0" xfId="0" applyNumberFormat="1"/>
    <xf numFmtId="0" fontId="0" fillId="5" borderId="0" xfId="0" applyFill="1" applyAlignment="1">
      <alignment horizontal="center" vertical="center" wrapText="1"/>
    </xf>
    <xf numFmtId="43" fontId="1" fillId="0" borderId="0" xfId="1" applyAlignment="1"/>
    <xf numFmtId="43" fontId="1" fillId="0" borderId="0" xfId="1" applyAlignment="1">
      <alignment vertical="center" wrapText="1"/>
    </xf>
    <xf numFmtId="43" fontId="1" fillId="4" borderId="0" xfId="1" applyFill="1" applyAlignment="1">
      <alignment vertical="center" wrapText="1"/>
    </xf>
    <xf numFmtId="43" fontId="0" fillId="0" borderId="0" xfId="0" applyNumberFormat="1"/>
    <xf numFmtId="0" fontId="0" fillId="6" borderId="0" xfId="0" applyFill="1" applyAlignment="1">
      <alignment wrapText="1"/>
    </xf>
    <xf numFmtId="43" fontId="1" fillId="6" borderId="0" xfId="1" applyFill="1" applyAlignment="1">
      <alignment vertical="center" wrapText="1"/>
    </xf>
    <xf numFmtId="0" fontId="0" fillId="6" borderId="0" xfId="0" applyFill="1" applyAlignment="1">
      <alignment horizontal="right" wrapText="1"/>
    </xf>
    <xf numFmtId="43" fontId="1" fillId="6" borderId="0" xfId="1" applyFill="1" applyAlignment="1"/>
    <xf numFmtId="0" fontId="0" fillId="0" borderId="0" xfId="0" applyAlignment="1">
      <alignment horizontal="right" wrapText="1"/>
    </xf>
    <xf numFmtId="167" fontId="0" fillId="0" borderId="0" xfId="0" applyNumberFormat="1" applyAlignment="1">
      <alignment horizontal="right"/>
    </xf>
    <xf numFmtId="2" fontId="1" fillId="0" borderId="0" xfId="1" applyNumberFormat="1" applyAlignment="1">
      <alignment horizontal="right"/>
    </xf>
    <xf numFmtId="170" fontId="1" fillId="0" borderId="13" xfId="1" applyNumberFormat="1" applyBorder="1" applyAlignment="1">
      <alignment horizontal="right"/>
    </xf>
    <xf numFmtId="167" fontId="2" fillId="0" borderId="12" xfId="0" applyNumberFormat="1" applyFont="1" applyBorder="1" applyAlignment="1">
      <alignment horizontal="right"/>
    </xf>
    <xf numFmtId="167" fontId="0" fillId="2" borderId="0" xfId="0" applyNumberFormat="1" applyFill="1" applyAlignment="1">
      <alignment horizontal="right"/>
    </xf>
    <xf numFmtId="0" fontId="13" fillId="0" borderId="0" xfId="0" applyFont="1" applyAlignment="1">
      <alignment horizontal="center" vertical="center" wrapText="1"/>
    </xf>
    <xf numFmtId="0" fontId="13" fillId="2" borderId="0" xfId="0" applyFont="1" applyFill="1" applyAlignment="1">
      <alignment horizontal="center" vertical="center" wrapText="1"/>
    </xf>
    <xf numFmtId="2" fontId="13" fillId="2" borderId="0" xfId="0" applyNumberFormat="1" applyFont="1" applyFill="1" applyAlignment="1">
      <alignment horizontal="center" vertical="center" wrapText="1"/>
    </xf>
    <xf numFmtId="0" fontId="13" fillId="2" borderId="0" xfId="0" applyFont="1" applyFill="1" applyAlignment="1">
      <alignment horizontal="center" vertical="center"/>
    </xf>
    <xf numFmtId="0" fontId="13" fillId="2" borderId="0" xfId="0" applyFont="1" applyFill="1"/>
    <xf numFmtId="0" fontId="13" fillId="2" borderId="0" xfId="0" applyFont="1" applyFill="1" applyAlignment="1">
      <alignment horizontal="right"/>
    </xf>
    <xf numFmtId="0" fontId="0" fillId="0" borderId="2" xfId="0" applyBorder="1" applyAlignment="1">
      <alignment horizontal="left" vertical="center"/>
    </xf>
    <xf numFmtId="0" fontId="0" fillId="0" borderId="0" xfId="0" applyAlignment="1">
      <alignment horizontal="left" vertical="center"/>
    </xf>
    <xf numFmtId="0" fontId="13" fillId="2" borderId="0" xfId="0" applyFont="1" applyFill="1" applyAlignment="1">
      <alignment horizontal="left" vertical="center"/>
    </xf>
    <xf numFmtId="0" fontId="13" fillId="2" borderId="0" xfId="0" applyFont="1" applyFill="1" applyAlignment="1">
      <alignment horizontal="left"/>
    </xf>
    <xf numFmtId="0" fontId="0" fillId="0" borderId="0" xfId="0" applyAlignment="1">
      <alignment horizontal="left"/>
    </xf>
    <xf numFmtId="0" fontId="0" fillId="0" borderId="4" xfId="0" applyBorder="1" applyAlignment="1">
      <alignment horizontal="left"/>
    </xf>
    <xf numFmtId="0" fontId="0" fillId="0" borderId="6" xfId="0" applyBorder="1" applyAlignment="1">
      <alignment horizontal="left"/>
    </xf>
    <xf numFmtId="0" fontId="0" fillId="0" borderId="8" xfId="0" applyBorder="1" applyAlignment="1">
      <alignment horizontal="left"/>
    </xf>
    <xf numFmtId="0" fontId="13" fillId="0" borderId="2" xfId="0" applyFont="1" applyBorder="1" applyAlignment="1">
      <alignment horizontal="center" vertical="center" wrapText="1"/>
    </xf>
    <xf numFmtId="4" fontId="0" fillId="0" borderId="0" xfId="0" applyNumberFormat="1" applyAlignment="1">
      <alignment wrapText="1"/>
    </xf>
    <xf numFmtId="3" fontId="0" fillId="0" borderId="0" xfId="0" applyNumberFormat="1" applyAlignment="1">
      <alignment wrapText="1"/>
    </xf>
    <xf numFmtId="172" fontId="0" fillId="0" borderId="0" xfId="0" applyNumberFormat="1"/>
    <xf numFmtId="0" fontId="0" fillId="0" borderId="24" xfId="0" applyBorder="1"/>
    <xf numFmtId="0" fontId="0" fillId="0" borderId="24" xfId="0" applyBorder="1" applyAlignment="1">
      <alignment horizontal="left" vertical="center"/>
    </xf>
    <xf numFmtId="0" fontId="13" fillId="0" borderId="24" xfId="0" applyFont="1" applyBorder="1" applyAlignment="1">
      <alignment horizontal="center" vertical="center" wrapText="1"/>
    </xf>
    <xf numFmtId="0" fontId="0" fillId="0" borderId="24" xfId="0" applyBorder="1" applyAlignment="1">
      <alignment horizontal="left" vertical="center" wrapText="1"/>
    </xf>
    <xf numFmtId="0" fontId="24" fillId="7" borderId="24" xfId="0" applyFont="1" applyFill="1" applyBorder="1" applyAlignment="1">
      <alignment horizontal="center" vertical="center" wrapText="1"/>
    </xf>
    <xf numFmtId="0" fontId="0" fillId="0" borderId="0" xfId="0" applyAlignment="1">
      <alignment vertical="center"/>
    </xf>
    <xf numFmtId="16" fontId="0" fillId="0" borderId="0" xfId="0" applyNumberFormat="1"/>
    <xf numFmtId="0" fontId="13" fillId="9" borderId="24" xfId="0" applyFont="1" applyFill="1" applyBorder="1" applyAlignment="1">
      <alignment horizontal="left"/>
    </xf>
    <xf numFmtId="0" fontId="26" fillId="0" borderId="0" xfId="0" applyFont="1"/>
    <xf numFmtId="0" fontId="0" fillId="2" borderId="0" xfId="0" applyFill="1" applyAlignment="1">
      <alignment vertical="center"/>
    </xf>
    <xf numFmtId="14" fontId="0" fillId="0" borderId="15" xfId="0" applyNumberFormat="1" applyBorder="1"/>
    <xf numFmtId="172" fontId="0" fillId="0" borderId="0" xfId="0" applyNumberFormat="1" applyAlignment="1">
      <alignment wrapText="1"/>
    </xf>
    <xf numFmtId="44" fontId="24" fillId="2" borderId="24" xfId="0" applyNumberFormat="1" applyFont="1" applyFill="1" applyBorder="1" applyAlignment="1">
      <alignment horizontal="center" vertical="center" wrapText="1"/>
    </xf>
    <xf numFmtId="44" fontId="0" fillId="2" borderId="24" xfId="0" applyNumberFormat="1" applyFill="1" applyBorder="1" applyAlignment="1">
      <alignment horizontal="center" vertical="center" wrapText="1"/>
    </xf>
    <xf numFmtId="44" fontId="0" fillId="2" borderId="0" xfId="0" applyNumberFormat="1" applyFill="1" applyAlignment="1">
      <alignment horizontal="center" vertical="center" wrapText="1"/>
    </xf>
    <xf numFmtId="44" fontId="24" fillId="6" borderId="24" xfId="0" applyNumberFormat="1" applyFont="1" applyFill="1" applyBorder="1" applyAlignment="1">
      <alignment horizontal="center" vertical="center" wrapText="1"/>
    </xf>
    <xf numFmtId="44" fontId="0" fillId="6" borderId="24" xfId="0" applyNumberFormat="1" applyFill="1" applyBorder="1" applyAlignment="1">
      <alignment horizontal="center" vertical="center" wrapText="1"/>
    </xf>
    <xf numFmtId="44" fontId="0" fillId="6" borderId="0" xfId="0" applyNumberFormat="1" applyFill="1"/>
    <xf numFmtId="2" fontId="13" fillId="9" borderId="24" xfId="0" applyNumberFormat="1" applyFont="1" applyFill="1" applyBorder="1" applyAlignment="1">
      <alignment horizontal="right" vertical="center" wrapText="1"/>
    </xf>
    <xf numFmtId="44" fontId="24" fillId="7" borderId="24" xfId="0" applyNumberFormat="1" applyFont="1" applyFill="1" applyBorder="1" applyAlignment="1">
      <alignment horizontal="center" vertical="center" wrapText="1"/>
    </xf>
    <xf numFmtId="44" fontId="0" fillId="0" borderId="0" xfId="0" applyNumberFormat="1"/>
    <xf numFmtId="0" fontId="13" fillId="0" borderId="24" xfId="0" applyFont="1" applyBorder="1"/>
    <xf numFmtId="14" fontId="13" fillId="9" borderId="24" xfId="0" applyNumberFormat="1" applyFont="1" applyFill="1" applyBorder="1" applyAlignment="1">
      <alignment horizontal="left" vertical="center"/>
    </xf>
    <xf numFmtId="43" fontId="13" fillId="9" borderId="24" xfId="1" applyFont="1" applyFill="1" applyBorder="1" applyAlignment="1">
      <alignment horizontal="right" vertical="center" wrapText="1"/>
    </xf>
    <xf numFmtId="44" fontId="13" fillId="2" borderId="24" xfId="0" applyNumberFormat="1" applyFont="1" applyFill="1" applyBorder="1" applyAlignment="1">
      <alignment horizontal="right"/>
    </xf>
    <xf numFmtId="0" fontId="13" fillId="9" borderId="24" xfId="0" applyFont="1" applyFill="1" applyBorder="1" applyAlignment="1">
      <alignment horizontal="left" vertical="center" wrapText="1"/>
    </xf>
    <xf numFmtId="0" fontId="13" fillId="9" borderId="24" xfId="0" applyFont="1" applyFill="1" applyBorder="1" applyAlignment="1">
      <alignment horizontal="left" vertical="center"/>
    </xf>
    <xf numFmtId="0" fontId="13" fillId="9" borderId="0" xfId="0" applyFont="1" applyFill="1" applyAlignment="1">
      <alignment horizontal="right" vertical="center" wrapText="1"/>
    </xf>
    <xf numFmtId="0" fontId="13" fillId="0" borderId="0" xfId="0" applyFont="1"/>
    <xf numFmtId="0" fontId="27" fillId="9" borderId="24" xfId="0" applyFont="1" applyFill="1" applyBorder="1" applyAlignment="1">
      <alignment horizontal="left"/>
    </xf>
    <xf numFmtId="2" fontId="13" fillId="9" borderId="24" xfId="0" applyNumberFormat="1" applyFont="1" applyFill="1" applyBorder="1" applyAlignment="1">
      <alignment horizontal="right" wrapText="1"/>
    </xf>
    <xf numFmtId="14" fontId="13" fillId="9" borderId="24" xfId="0" applyNumberFormat="1" applyFont="1" applyFill="1" applyBorder="1" applyAlignment="1">
      <alignment horizontal="left"/>
    </xf>
    <xf numFmtId="0" fontId="13" fillId="9" borderId="24" xfId="0" applyFont="1" applyFill="1" applyBorder="1" applyAlignment="1">
      <alignment horizontal="right" vertical="center" wrapText="1"/>
    </xf>
    <xf numFmtId="0" fontId="13" fillId="0" borderId="24" xfId="0" applyFont="1" applyBorder="1" applyAlignment="1">
      <alignment horizontal="right"/>
    </xf>
    <xf numFmtId="2" fontId="13" fillId="9" borderId="0" xfId="0" applyNumberFormat="1" applyFont="1" applyFill="1" applyAlignment="1">
      <alignment horizontal="right" vertical="center" wrapText="1"/>
    </xf>
    <xf numFmtId="44" fontId="14" fillId="9" borderId="24" xfId="0" applyNumberFormat="1" applyFont="1" applyFill="1" applyBorder="1" applyAlignment="1">
      <alignment horizontal="right" vertical="center" wrapText="1"/>
    </xf>
    <xf numFmtId="2" fontId="13" fillId="9" borderId="24" xfId="1" applyNumberFormat="1" applyFont="1" applyFill="1" applyBorder="1" applyAlignment="1">
      <alignment horizontal="right" vertical="center" wrapText="1"/>
    </xf>
    <xf numFmtId="2" fontId="13" fillId="9" borderId="24" xfId="0" applyNumberFormat="1" applyFont="1" applyFill="1" applyBorder="1" applyAlignment="1">
      <alignment horizontal="center" vertical="center" wrapText="1"/>
    </xf>
    <xf numFmtId="0" fontId="29" fillId="9" borderId="0" xfId="0" applyFont="1" applyFill="1"/>
    <xf numFmtId="2" fontId="13" fillId="9" borderId="24" xfId="0" applyNumberFormat="1" applyFont="1" applyFill="1" applyBorder="1" applyAlignment="1">
      <alignment horizontal="right" vertical="center"/>
    </xf>
    <xf numFmtId="0" fontId="13" fillId="9" borderId="24" xfId="0" applyFont="1" applyFill="1" applyBorder="1" applyAlignment="1">
      <alignment horizontal="center" vertical="center" wrapText="1"/>
    </xf>
    <xf numFmtId="172" fontId="0" fillId="0" borderId="0" xfId="0" applyNumberFormat="1" applyAlignment="1">
      <alignment horizontal="right" wrapText="1"/>
    </xf>
    <xf numFmtId="0" fontId="0" fillId="10" borderId="0" xfId="0" applyFill="1"/>
    <xf numFmtId="0" fontId="0" fillId="0" borderId="26" xfId="0" applyBorder="1"/>
    <xf numFmtId="0" fontId="2" fillId="0" borderId="4" xfId="0" applyFont="1" applyBorder="1"/>
    <xf numFmtId="0" fontId="2" fillId="0" borderId="26" xfId="0" applyFont="1" applyBorder="1"/>
    <xf numFmtId="0" fontId="2" fillId="0" borderId="5" xfId="0" applyFont="1" applyBorder="1"/>
    <xf numFmtId="0" fontId="2" fillId="0" borderId="8" xfId="0" applyFont="1" applyBorder="1"/>
    <xf numFmtId="0" fontId="2" fillId="0" borderId="27" xfId="0" applyFont="1" applyBorder="1"/>
    <xf numFmtId="0" fontId="2" fillId="0" borderId="9" xfId="0" applyFont="1" applyBorder="1"/>
    <xf numFmtId="0" fontId="2" fillId="0" borderId="28" xfId="0" applyFont="1" applyBorder="1"/>
    <xf numFmtId="0" fontId="2" fillId="0" borderId="2" xfId="0" applyFont="1" applyBorder="1"/>
    <xf numFmtId="0" fontId="2" fillId="0" borderId="1" xfId="0" applyFont="1" applyBorder="1"/>
    <xf numFmtId="4" fontId="0" fillId="0" borderId="6" xfId="0" applyNumberFormat="1" applyBorder="1"/>
    <xf numFmtId="14" fontId="0" fillId="0" borderId="29" xfId="0" applyNumberFormat="1" applyBorder="1"/>
    <xf numFmtId="4" fontId="0" fillId="0" borderId="11" xfId="0" applyNumberFormat="1" applyBorder="1"/>
    <xf numFmtId="4" fontId="0" fillId="0" borderId="0" xfId="0" applyNumberFormat="1"/>
    <xf numFmtId="4" fontId="31" fillId="0" borderId="4" xfId="0" applyNumberFormat="1" applyFont="1" applyBorder="1"/>
    <xf numFmtId="4" fontId="0" fillId="0" borderId="7" xfId="0" applyNumberFormat="1" applyBorder="1"/>
    <xf numFmtId="4" fontId="31" fillId="0" borderId="6" xfId="0" applyNumberFormat="1" applyFont="1" applyBorder="1"/>
    <xf numFmtId="4" fontId="0" fillId="11" borderId="6" xfId="0" applyNumberFormat="1" applyFill="1" applyBorder="1"/>
    <xf numFmtId="0" fontId="0" fillId="0" borderId="29" xfId="0" applyBorder="1"/>
    <xf numFmtId="4" fontId="2" fillId="8" borderId="1" xfId="0" applyNumberFormat="1" applyFont="1" applyFill="1" applyBorder="1"/>
    <xf numFmtId="0" fontId="2" fillId="8" borderId="2" xfId="0" applyFont="1" applyFill="1" applyBorder="1"/>
    <xf numFmtId="0" fontId="2" fillId="8" borderId="28" xfId="0" applyFont="1" applyFill="1" applyBorder="1"/>
    <xf numFmtId="4" fontId="2" fillId="8" borderId="3" xfId="0" applyNumberFormat="1" applyFont="1" applyFill="1" applyBorder="1"/>
    <xf numFmtId="0" fontId="2" fillId="0" borderId="3" xfId="0" applyFont="1" applyBorder="1"/>
    <xf numFmtId="0" fontId="31" fillId="0" borderId="11" xfId="0" applyFont="1" applyBorder="1"/>
    <xf numFmtId="4" fontId="0" fillId="0" borderId="28" xfId="0" applyNumberFormat="1" applyBorder="1"/>
    <xf numFmtId="4" fontId="0" fillId="0" borderId="2" xfId="0" applyNumberFormat="1" applyBorder="1"/>
    <xf numFmtId="4" fontId="30" fillId="0" borderId="3" xfId="0" applyNumberFormat="1" applyFont="1" applyBorder="1"/>
    <xf numFmtId="4" fontId="0" fillId="0" borderId="27" xfId="0" applyNumberFormat="1" applyBorder="1"/>
    <xf numFmtId="4" fontId="0" fillId="0" borderId="9" xfId="0" applyNumberFormat="1" applyBorder="1"/>
    <xf numFmtId="4" fontId="30" fillId="0" borderId="10" xfId="0" applyNumberFormat="1" applyFont="1" applyBorder="1"/>
    <xf numFmtId="0" fontId="0" fillId="0" borderId="0" xfId="0" applyAlignment="1">
      <alignment vertical="center" wrapText="1"/>
    </xf>
    <xf numFmtId="172" fontId="0" fillId="0" borderId="0" xfId="0" applyNumberFormat="1" applyAlignment="1">
      <alignment vertical="center" wrapText="1"/>
    </xf>
    <xf numFmtId="8" fontId="0" fillId="0" borderId="0" xfId="0" applyNumberFormat="1" applyAlignment="1">
      <alignment horizontal="right" vertical="center" wrapText="1"/>
    </xf>
    <xf numFmtId="14" fontId="0" fillId="0" borderId="15" xfId="0" applyNumberFormat="1" applyBorder="1" applyAlignment="1">
      <alignment vertical="center"/>
    </xf>
    <xf numFmtId="172" fontId="2" fillId="0" borderId="18" xfId="0" applyNumberFormat="1" applyFont="1" applyBorder="1" applyAlignment="1">
      <alignment wrapText="1"/>
    </xf>
    <xf numFmtId="172" fontId="2" fillId="0" borderId="0" xfId="0" applyNumberFormat="1" applyFont="1" applyAlignment="1">
      <alignment wrapText="1"/>
    </xf>
    <xf numFmtId="172" fontId="16" fillId="0" borderId="0" xfId="0" applyNumberFormat="1" applyFont="1" applyAlignment="1">
      <alignment wrapText="1"/>
    </xf>
    <xf numFmtId="172" fontId="0" fillId="0" borderId="18" xfId="0" applyNumberFormat="1" applyBorder="1" applyAlignment="1">
      <alignment wrapText="1"/>
    </xf>
    <xf numFmtId="16" fontId="0" fillId="0" borderId="0" xfId="0" applyNumberFormat="1" applyAlignment="1">
      <alignment wrapText="1"/>
    </xf>
    <xf numFmtId="16" fontId="2" fillId="0" borderId="0" xfId="0" applyNumberFormat="1" applyFont="1"/>
    <xf numFmtId="0" fontId="0" fillId="12" borderId="0" xfId="0" applyFill="1"/>
    <xf numFmtId="14" fontId="13" fillId="9" borderId="19" xfId="0" applyNumberFormat="1" applyFont="1" applyFill="1" applyBorder="1" applyAlignment="1">
      <alignment horizontal="left" vertical="center"/>
    </xf>
    <xf numFmtId="14" fontId="13" fillId="12" borderId="24" xfId="0" applyNumberFormat="1" applyFont="1" applyFill="1" applyBorder="1" applyAlignment="1">
      <alignment horizontal="left" vertical="center"/>
    </xf>
    <xf numFmtId="0" fontId="0" fillId="9" borderId="0" xfId="0" applyFill="1" applyAlignment="1">
      <alignment horizontal="center" vertical="center" wrapText="1"/>
    </xf>
    <xf numFmtId="0" fontId="0" fillId="12" borderId="24" xfId="0" applyFill="1" applyBorder="1"/>
    <xf numFmtId="14" fontId="2" fillId="0" borderId="24" xfId="0" applyNumberFormat="1" applyFont="1" applyBorder="1"/>
    <xf numFmtId="0" fontId="0" fillId="14" borderId="24" xfId="0" applyFill="1" applyBorder="1"/>
    <xf numFmtId="14" fontId="13" fillId="14" borderId="19" xfId="0" applyNumberFormat="1" applyFont="1" applyFill="1" applyBorder="1" applyAlignment="1">
      <alignment horizontal="left" vertical="center"/>
    </xf>
    <xf numFmtId="0" fontId="13" fillId="14" borderId="24" xfId="0" applyFont="1" applyFill="1" applyBorder="1" applyAlignment="1">
      <alignment horizontal="left" vertical="center" wrapText="1"/>
    </xf>
    <xf numFmtId="0" fontId="13" fillId="14" borderId="24" xfId="0" applyFont="1" applyFill="1" applyBorder="1"/>
    <xf numFmtId="0" fontId="13" fillId="14" borderId="0" xfId="0" applyFont="1" applyFill="1" applyAlignment="1">
      <alignment horizontal="right" vertical="center" wrapText="1"/>
    </xf>
    <xf numFmtId="2" fontId="13" fillId="14" borderId="24" xfId="0" applyNumberFormat="1" applyFont="1" applyFill="1" applyBorder="1" applyAlignment="1">
      <alignment horizontal="right" vertical="center" wrapText="1"/>
    </xf>
    <xf numFmtId="2" fontId="13" fillId="14" borderId="24" xfId="0" applyNumberFormat="1" applyFont="1" applyFill="1" applyBorder="1" applyAlignment="1">
      <alignment horizontal="right" wrapText="1"/>
    </xf>
    <xf numFmtId="0" fontId="0" fillId="14" borderId="0" xfId="0" applyFill="1"/>
    <xf numFmtId="0" fontId="13" fillId="14" borderId="24" xfId="0" applyFont="1" applyFill="1" applyBorder="1" applyAlignment="1">
      <alignment horizontal="left"/>
    </xf>
    <xf numFmtId="43" fontId="13" fillId="14" borderId="24" xfId="1" applyFont="1" applyFill="1" applyBorder="1" applyAlignment="1">
      <alignment horizontal="right" vertical="center" wrapText="1"/>
    </xf>
    <xf numFmtId="14" fontId="13" fillId="14" borderId="24" xfId="0" applyNumberFormat="1" applyFont="1" applyFill="1" applyBorder="1" applyAlignment="1">
      <alignment horizontal="left" vertical="center"/>
    </xf>
    <xf numFmtId="2" fontId="13" fillId="14" borderId="0" xfId="0" applyNumberFormat="1" applyFont="1" applyFill="1" applyAlignment="1">
      <alignment horizontal="right"/>
    </xf>
    <xf numFmtId="4" fontId="0" fillId="13" borderId="6" xfId="0" applyNumberFormat="1" applyFill="1" applyBorder="1"/>
    <xf numFmtId="0" fontId="2" fillId="13" borderId="24" xfId="0" applyFont="1" applyFill="1" applyBorder="1"/>
    <xf numFmtId="4" fontId="2" fillId="13" borderId="6" xfId="0" applyNumberFormat="1" applyFont="1" applyFill="1" applyBorder="1"/>
    <xf numFmtId="44" fontId="2" fillId="0" borderId="29" xfId="0" applyNumberFormat="1" applyFont="1" applyBorder="1"/>
    <xf numFmtId="44" fontId="0" fillId="13" borderId="0" xfId="0" applyNumberFormat="1" applyFill="1"/>
    <xf numFmtId="44" fontId="2" fillId="0" borderId="24" xfId="0" applyNumberFormat="1" applyFont="1" applyBorder="1"/>
    <xf numFmtId="44" fontId="0" fillId="0" borderId="29" xfId="0" applyNumberFormat="1" applyBorder="1"/>
    <xf numFmtId="44" fontId="2" fillId="8" borderId="28" xfId="0" applyNumberFormat="1" applyFont="1" applyFill="1" applyBorder="1"/>
    <xf numFmtId="44" fontId="2" fillId="8" borderId="2" xfId="0" applyNumberFormat="1" applyFont="1" applyFill="1" applyBorder="1"/>
    <xf numFmtId="44" fontId="2" fillId="0" borderId="0" xfId="0" applyNumberFormat="1" applyFont="1"/>
    <xf numFmtId="2" fontId="14" fillId="9" borderId="24" xfId="0" applyNumberFormat="1" applyFont="1" applyFill="1" applyBorder="1" applyAlignment="1">
      <alignment horizontal="right" vertical="center" wrapText="1"/>
    </xf>
    <xf numFmtId="0" fontId="0" fillId="9" borderId="0" xfId="0" applyFill="1"/>
    <xf numFmtId="2" fontId="13" fillId="0" borderId="24" xfId="0" applyNumberFormat="1" applyFont="1" applyBorder="1"/>
    <xf numFmtId="0" fontId="13" fillId="14" borderId="24" xfId="0" applyFont="1" applyFill="1" applyBorder="1" applyAlignment="1">
      <alignment horizontal="right"/>
    </xf>
    <xf numFmtId="0" fontId="0" fillId="12" borderId="0" xfId="0" applyFill="1" applyAlignment="1">
      <alignment horizontal="left"/>
    </xf>
    <xf numFmtId="0" fontId="0" fillId="14" borderId="24" xfId="0" applyFill="1" applyBorder="1" applyAlignment="1">
      <alignment horizontal="left"/>
    </xf>
    <xf numFmtId="0" fontId="0" fillId="12" borderId="24" xfId="0" applyFill="1" applyBorder="1" applyAlignment="1">
      <alignment horizontal="left"/>
    </xf>
    <xf numFmtId="44" fontId="2" fillId="13" borderId="0" xfId="0" applyNumberFormat="1" applyFont="1" applyFill="1"/>
    <xf numFmtId="14" fontId="0" fillId="0" borderId="29" xfId="0" applyNumberFormat="1" applyBorder="1" applyAlignment="1">
      <alignment horizontal="right"/>
    </xf>
    <xf numFmtId="14" fontId="0" fillId="0" borderId="0" xfId="0" applyNumberFormat="1" applyAlignment="1">
      <alignment horizontal="right"/>
    </xf>
    <xf numFmtId="0" fontId="13" fillId="12" borderId="24" xfId="0" applyFont="1" applyFill="1" applyBorder="1" applyAlignment="1">
      <alignment horizontal="left"/>
    </xf>
    <xf numFmtId="14" fontId="13" fillId="9" borderId="0" xfId="0" applyNumberFormat="1" applyFont="1" applyFill="1" applyAlignment="1">
      <alignment horizontal="left"/>
    </xf>
    <xf numFmtId="0" fontId="13" fillId="9" borderId="24" xfId="0" applyFont="1" applyFill="1" applyBorder="1"/>
    <xf numFmtId="2" fontId="13" fillId="9" borderId="24" xfId="1" applyNumberFormat="1" applyFont="1" applyFill="1" applyBorder="1" applyAlignment="1">
      <alignment horizontal="left" vertical="center" wrapText="1"/>
    </xf>
    <xf numFmtId="2" fontId="13" fillId="9" borderId="24" xfId="0" applyNumberFormat="1" applyFont="1" applyFill="1" applyBorder="1" applyAlignment="1">
      <alignment horizontal="left" vertical="center" wrapText="1"/>
    </xf>
    <xf numFmtId="0" fontId="13" fillId="9" borderId="0" xfId="0" applyFont="1" applyFill="1"/>
    <xf numFmtId="2" fontId="13" fillId="14" borderId="0" xfId="0" applyNumberFormat="1" applyFont="1" applyFill="1" applyAlignment="1">
      <alignment horizontal="right" vertical="center" wrapText="1"/>
    </xf>
    <xf numFmtId="0" fontId="13" fillId="9" borderId="0" xfId="0" applyFont="1" applyFill="1" applyAlignment="1">
      <alignment horizontal="left"/>
    </xf>
    <xf numFmtId="39" fontId="13" fillId="2" borderId="24" xfId="1" applyNumberFormat="1" applyFont="1" applyFill="1" applyBorder="1" applyAlignment="1">
      <alignment horizontal="right" vertical="center" wrapText="1"/>
    </xf>
    <xf numFmtId="39" fontId="13" fillId="2" borderId="24" xfId="0" applyNumberFormat="1" applyFont="1" applyFill="1" applyBorder="1" applyAlignment="1">
      <alignment horizontal="right"/>
    </xf>
    <xf numFmtId="39" fontId="13" fillId="6" borderId="24" xfId="1" applyNumberFormat="1" applyFont="1" applyFill="1" applyBorder="1" applyAlignment="1">
      <alignment horizontal="right" vertical="center"/>
    </xf>
    <xf numFmtId="39" fontId="13" fillId="2" borderId="24" xfId="0" applyNumberFormat="1" applyFont="1" applyFill="1" applyBorder="1" applyAlignment="1">
      <alignment horizontal="right" vertical="center" wrapText="1"/>
    </xf>
    <xf numFmtId="39" fontId="13" fillId="6" borderId="24" xfId="0" applyNumberFormat="1" applyFont="1" applyFill="1" applyBorder="1" applyAlignment="1">
      <alignment horizontal="right" vertical="center" wrapText="1"/>
    </xf>
    <xf numFmtId="39" fontId="13" fillId="2" borderId="24" xfId="0" applyNumberFormat="1" applyFont="1" applyFill="1" applyBorder="1" applyAlignment="1">
      <alignment horizontal="right" wrapText="1"/>
    </xf>
    <xf numFmtId="39" fontId="13" fillId="6" borderId="24" xfId="0" applyNumberFormat="1" applyFont="1" applyFill="1" applyBorder="1" applyAlignment="1">
      <alignment horizontal="right" wrapText="1"/>
    </xf>
    <xf numFmtId="39" fontId="13" fillId="6" borderId="25" xfId="0" applyNumberFormat="1" applyFont="1" applyFill="1" applyBorder="1" applyAlignment="1">
      <alignment horizontal="right" vertical="center" wrapText="1"/>
    </xf>
    <xf numFmtId="39" fontId="13" fillId="6" borderId="24" xfId="1" applyNumberFormat="1" applyFont="1" applyFill="1" applyBorder="1" applyAlignment="1">
      <alignment horizontal="right" vertical="center" wrapText="1"/>
    </xf>
    <xf numFmtId="44" fontId="17" fillId="15" borderId="24" xfId="0" applyNumberFormat="1" applyFont="1" applyFill="1" applyBorder="1" applyAlignment="1">
      <alignment horizontal="center" vertical="center" wrapText="1"/>
    </xf>
    <xf numFmtId="0" fontId="32" fillId="15" borderId="24" xfId="0" applyFont="1" applyFill="1" applyBorder="1" applyAlignment="1">
      <alignment horizontal="left" vertical="center"/>
    </xf>
    <xf numFmtId="0" fontId="32" fillId="15" borderId="24" xfId="0" applyFont="1" applyFill="1" applyBorder="1" applyAlignment="1">
      <alignment horizontal="center" vertical="center" wrapText="1"/>
    </xf>
    <xf numFmtId="0" fontId="33" fillId="15" borderId="24" xfId="0" applyFont="1" applyFill="1" applyBorder="1" applyAlignment="1">
      <alignment horizontal="left" vertical="center"/>
    </xf>
    <xf numFmtId="0" fontId="34" fillId="15" borderId="24" xfId="0" applyFont="1" applyFill="1" applyBorder="1" applyAlignment="1">
      <alignment horizontal="center" vertical="center" wrapText="1"/>
    </xf>
    <xf numFmtId="44" fontId="32" fillId="15" borderId="24" xfId="0" applyNumberFormat="1" applyFont="1" applyFill="1" applyBorder="1" applyAlignment="1">
      <alignment horizontal="center" vertical="center" wrapText="1"/>
    </xf>
    <xf numFmtId="43" fontId="13" fillId="9" borderId="0" xfId="1" applyFont="1" applyFill="1" applyBorder="1" applyAlignment="1">
      <alignment horizontal="right" vertical="center" wrapText="1"/>
    </xf>
    <xf numFmtId="1" fontId="13" fillId="0" borderId="24" xfId="0" applyNumberFormat="1" applyFont="1" applyBorder="1"/>
    <xf numFmtId="0" fontId="13" fillId="9" borderId="24" xfId="0" applyFont="1" applyFill="1" applyBorder="1" applyAlignment="1">
      <alignment horizontal="left" wrapText="1"/>
    </xf>
    <xf numFmtId="14" fontId="13" fillId="12" borderId="24" xfId="0" applyNumberFormat="1" applyFont="1" applyFill="1" applyBorder="1" applyAlignment="1">
      <alignment horizontal="left"/>
    </xf>
    <xf numFmtId="39" fontId="13" fillId="0" borderId="0" xfId="0" applyNumberFormat="1" applyFont="1"/>
    <xf numFmtId="2" fontId="13" fillId="0" borderId="0" xfId="0" applyNumberFormat="1" applyFont="1" applyAlignment="1">
      <alignment horizontal="right" vertical="center" wrapText="1"/>
    </xf>
    <xf numFmtId="0" fontId="13" fillId="0" borderId="0" xfId="0" applyFont="1" applyAlignment="1">
      <alignment horizontal="left"/>
    </xf>
    <xf numFmtId="43" fontId="13" fillId="0" borderId="0" xfId="1" applyFont="1" applyFill="1" applyBorder="1" applyAlignment="1">
      <alignment horizontal="right" vertical="center" wrapText="1"/>
    </xf>
    <xf numFmtId="0" fontId="13" fillId="0" borderId="0" xfId="0" applyFont="1" applyAlignment="1">
      <alignment horizontal="left" vertical="center"/>
    </xf>
    <xf numFmtId="39" fontId="14" fillId="16" borderId="0" xfId="0" applyNumberFormat="1" applyFont="1" applyFill="1" applyAlignment="1">
      <alignment horizontal="right"/>
    </xf>
    <xf numFmtId="39" fontId="14" fillId="16" borderId="0" xfId="0" applyNumberFormat="1" applyFont="1" applyFill="1" applyAlignment="1">
      <alignment horizontal="right" vertical="center" wrapText="1"/>
    </xf>
    <xf numFmtId="2" fontId="13" fillId="0" borderId="0" xfId="0" applyNumberFormat="1" applyFont="1" applyAlignment="1">
      <alignment horizontal="right" wrapText="1"/>
    </xf>
    <xf numFmtId="0" fontId="13" fillId="0" borderId="0" xfId="0" applyFont="1" applyAlignment="1">
      <alignment horizontal="right" vertical="center" wrapText="1"/>
    </xf>
    <xf numFmtId="2" fontId="14" fillId="0" borderId="0" xfId="0" applyNumberFormat="1" applyFont="1" applyAlignment="1">
      <alignment horizontal="right" vertical="center" wrapText="1"/>
    </xf>
    <xf numFmtId="2" fontId="13" fillId="0" borderId="0" xfId="1" applyNumberFormat="1" applyFont="1" applyFill="1" applyBorder="1" applyAlignment="1">
      <alignment horizontal="right" vertical="center" wrapText="1"/>
    </xf>
    <xf numFmtId="39" fontId="14" fillId="16" borderId="0" xfId="1" applyNumberFormat="1" applyFont="1" applyFill="1" applyBorder="1" applyAlignment="1">
      <alignment horizontal="right" vertical="center" wrapText="1"/>
    </xf>
    <xf numFmtId="44" fontId="14" fillId="0" borderId="0" xfId="0" applyNumberFormat="1" applyFont="1" applyAlignment="1">
      <alignment horizontal="right" vertical="center" wrapText="1"/>
    </xf>
    <xf numFmtId="0" fontId="32" fillId="15" borderId="2" xfId="0" applyFont="1" applyFill="1" applyBorder="1" applyAlignment="1">
      <alignment horizontal="center" vertical="center" wrapText="1"/>
    </xf>
    <xf numFmtId="0" fontId="33" fillId="15" borderId="2" xfId="0" applyFont="1" applyFill="1" applyBorder="1" applyAlignment="1">
      <alignment horizontal="left" vertical="center"/>
    </xf>
    <xf numFmtId="0" fontId="34" fillId="15" borderId="2" xfId="0" applyFont="1" applyFill="1" applyBorder="1" applyAlignment="1">
      <alignment horizontal="center" vertical="center" wrapText="1"/>
    </xf>
    <xf numFmtId="14" fontId="13" fillId="0" borderId="29" xfId="0" applyNumberFormat="1" applyFont="1" applyBorder="1" applyAlignment="1">
      <alignment horizontal="left" vertical="center"/>
    </xf>
    <xf numFmtId="14" fontId="13" fillId="0" borderId="29" xfId="0" applyNumberFormat="1" applyFont="1" applyBorder="1" applyAlignment="1">
      <alignment horizontal="left"/>
    </xf>
    <xf numFmtId="14" fontId="13" fillId="0" borderId="27" xfId="0" applyNumberFormat="1" applyFont="1" applyBorder="1" applyAlignment="1">
      <alignment horizontal="left" vertical="center"/>
    </xf>
    <xf numFmtId="0" fontId="33" fillId="15" borderId="28" xfId="0" applyFont="1" applyFill="1" applyBorder="1" applyAlignment="1">
      <alignment horizontal="left" vertical="center"/>
    </xf>
    <xf numFmtId="0" fontId="13" fillId="0" borderId="29" xfId="0" applyFont="1" applyBorder="1" applyAlignment="1">
      <alignment horizontal="left"/>
    </xf>
    <xf numFmtId="0" fontId="13" fillId="0" borderId="29" xfId="0" applyFont="1" applyBorder="1" applyAlignment="1">
      <alignment horizontal="left" vertical="center"/>
    </xf>
    <xf numFmtId="0" fontId="27" fillId="0" borderId="29" xfId="0" applyFont="1" applyBorder="1" applyAlignment="1">
      <alignment horizontal="left"/>
    </xf>
    <xf numFmtId="0" fontId="13" fillId="0" borderId="29" xfId="0" applyFont="1" applyBorder="1" applyAlignment="1">
      <alignment horizontal="left" wrapText="1"/>
    </xf>
    <xf numFmtId="0" fontId="13" fillId="0" borderId="27" xfId="0" applyFont="1" applyBorder="1" applyAlignment="1">
      <alignment horizontal="left"/>
    </xf>
    <xf numFmtId="39" fontId="13" fillId="0" borderId="29" xfId="1" applyNumberFormat="1" applyFont="1" applyFill="1" applyBorder="1" applyAlignment="1">
      <alignment horizontal="right" vertical="center"/>
    </xf>
    <xf numFmtId="39" fontId="13" fillId="0" borderId="29" xfId="0" applyNumberFormat="1" applyFont="1" applyBorder="1" applyAlignment="1">
      <alignment horizontal="right" vertical="center" wrapText="1"/>
    </xf>
    <xf numFmtId="39" fontId="13" fillId="0" borderId="29" xfId="0" applyNumberFormat="1" applyFont="1" applyBorder="1" applyAlignment="1">
      <alignment horizontal="right" wrapText="1"/>
    </xf>
    <xf numFmtId="39" fontId="13" fillId="0" borderId="29" xfId="1" applyNumberFormat="1" applyFont="1" applyFill="1" applyBorder="1" applyAlignment="1">
      <alignment horizontal="right" vertical="center" wrapText="1"/>
    </xf>
    <xf numFmtId="0" fontId="14" fillId="0" borderId="1" xfId="0" applyFont="1" applyBorder="1" applyAlignment="1">
      <alignment horizontal="left"/>
    </xf>
    <xf numFmtId="39" fontId="14" fillId="0" borderId="28" xfId="0" applyNumberFormat="1" applyFont="1" applyBorder="1"/>
    <xf numFmtId="0" fontId="13" fillId="0" borderId="26" xfId="0" applyFont="1" applyBorder="1"/>
    <xf numFmtId="0" fontId="13" fillId="0" borderId="29" xfId="0" applyFont="1" applyBorder="1"/>
    <xf numFmtId="0" fontId="13" fillId="0" borderId="29" xfId="0" applyFont="1" applyBorder="1" applyAlignment="1">
      <alignment horizontal="right"/>
    </xf>
    <xf numFmtId="1" fontId="13" fillId="0" borderId="29" xfId="0" applyNumberFormat="1" applyFont="1" applyBorder="1"/>
    <xf numFmtId="0" fontId="13" fillId="0" borderId="27" xfId="0" applyFont="1" applyBorder="1" applyAlignment="1">
      <alignment horizontal="right"/>
    </xf>
    <xf numFmtId="0" fontId="33" fillId="15" borderId="2" xfId="0" applyFont="1" applyFill="1" applyBorder="1" applyAlignment="1">
      <alignment horizontal="center" vertical="center" wrapText="1"/>
    </xf>
    <xf numFmtId="44" fontId="33" fillId="15" borderId="28" xfId="0" applyNumberFormat="1" applyFont="1" applyFill="1" applyBorder="1" applyAlignment="1">
      <alignment horizontal="center" vertical="center" wrapText="1"/>
    </xf>
    <xf numFmtId="44" fontId="35" fillId="16" borderId="2" xfId="0" applyNumberFormat="1" applyFont="1" applyFill="1" applyBorder="1" applyAlignment="1">
      <alignment horizontal="center" vertical="center" wrapText="1"/>
    </xf>
    <xf numFmtId="39" fontId="14" fillId="4" borderId="2" xfId="0" applyNumberFormat="1" applyFont="1" applyFill="1" applyBorder="1"/>
    <xf numFmtId="0" fontId="13" fillId="9" borderId="24" xfId="0" applyFont="1" applyFill="1" applyBorder="1" applyAlignment="1">
      <alignment horizontal="right"/>
    </xf>
    <xf numFmtId="2" fontId="13" fillId="9" borderId="24" xfId="0" applyNumberFormat="1" applyFont="1" applyFill="1" applyBorder="1"/>
    <xf numFmtId="0" fontId="13" fillId="9" borderId="0" xfId="0" applyFont="1" applyFill="1" applyAlignment="1">
      <alignment horizontal="right"/>
    </xf>
    <xf numFmtId="0" fontId="13" fillId="9" borderId="0" xfId="0" applyFont="1" applyFill="1" applyBorder="1" applyAlignment="1">
      <alignment horizontal="left"/>
    </xf>
    <xf numFmtId="0" fontId="13" fillId="14" borderId="0" xfId="0" applyFont="1" applyFill="1" applyBorder="1"/>
    <xf numFmtId="0" fontId="13" fillId="14" borderId="0" xfId="0" applyFont="1" applyFill="1" applyBorder="1" applyAlignment="1">
      <alignment horizontal="left"/>
    </xf>
    <xf numFmtId="0" fontId="36" fillId="7" borderId="24" xfId="0" applyFont="1" applyFill="1" applyBorder="1" applyAlignment="1">
      <alignment horizontal="left" vertical="center"/>
    </xf>
    <xf numFmtId="0" fontId="36" fillId="7" borderId="24" xfId="0" applyFont="1" applyFill="1" applyBorder="1" applyAlignment="1">
      <alignment horizontal="center" vertical="center" wrapText="1"/>
    </xf>
    <xf numFmtId="0" fontId="36" fillId="7" borderId="0" xfId="0" applyFont="1" applyFill="1" applyAlignment="1">
      <alignment horizontal="left" vertical="center" wrapText="1"/>
    </xf>
    <xf numFmtId="0" fontId="36" fillId="7" borderId="24" xfId="0" applyFont="1" applyFill="1" applyBorder="1" applyAlignment="1">
      <alignment horizontal="left" vertical="center" wrapText="1"/>
    </xf>
    <xf numFmtId="4" fontId="13" fillId="2" borderId="24" xfId="1" applyNumberFormat="1" applyFont="1" applyFill="1" applyBorder="1" applyAlignment="1">
      <alignment horizontal="right" vertical="center" wrapText="1"/>
    </xf>
    <xf numFmtId="4" fontId="13" fillId="2" borderId="24" xfId="0" applyNumberFormat="1" applyFont="1" applyFill="1" applyBorder="1" applyAlignment="1">
      <alignment horizontal="right"/>
    </xf>
    <xf numFmtId="4" fontId="13" fillId="6" borderId="24" xfId="1" applyNumberFormat="1" applyFont="1" applyFill="1" applyBorder="1" applyAlignment="1">
      <alignment horizontal="right" vertical="center"/>
    </xf>
    <xf numFmtId="4" fontId="13" fillId="2" borderId="24" xfId="0" applyNumberFormat="1" applyFont="1" applyFill="1" applyBorder="1" applyAlignment="1">
      <alignment horizontal="right" vertical="center" wrapText="1"/>
    </xf>
    <xf numFmtId="4" fontId="13" fillId="6" borderId="24" xfId="0" applyNumberFormat="1" applyFont="1" applyFill="1" applyBorder="1" applyAlignment="1">
      <alignment horizontal="right" vertical="center" wrapText="1"/>
    </xf>
    <xf numFmtId="4" fontId="28" fillId="2" borderId="24" xfId="0" applyNumberFormat="1" applyFont="1" applyFill="1" applyBorder="1" applyAlignment="1">
      <alignment horizontal="right"/>
    </xf>
    <xf numFmtId="4" fontId="13" fillId="14" borderId="24" xfId="1" applyNumberFormat="1" applyFont="1" applyFill="1" applyBorder="1" applyAlignment="1">
      <alignment horizontal="right" vertical="center" wrapText="1"/>
    </xf>
    <xf numFmtId="4" fontId="13" fillId="14" borderId="24" xfId="0" applyNumberFormat="1" applyFont="1" applyFill="1" applyBorder="1" applyAlignment="1">
      <alignment horizontal="right"/>
    </xf>
    <xf numFmtId="4" fontId="13" fillId="14" borderId="24" xfId="1" applyNumberFormat="1" applyFont="1" applyFill="1" applyBorder="1" applyAlignment="1">
      <alignment horizontal="right" vertical="center"/>
    </xf>
    <xf numFmtId="4" fontId="13" fillId="6" borderId="24" xfId="0" applyNumberFormat="1" applyFont="1" applyFill="1" applyBorder="1" applyAlignment="1">
      <alignment horizontal="right" wrapText="1"/>
    </xf>
    <xf numFmtId="4" fontId="13" fillId="14" borderId="24" xfId="0" applyNumberFormat="1" applyFont="1" applyFill="1" applyBorder="1" applyAlignment="1">
      <alignment horizontal="right" wrapText="1"/>
    </xf>
    <xf numFmtId="4" fontId="13" fillId="14" borderId="24" xfId="0" applyNumberFormat="1" applyFont="1" applyFill="1" applyBorder="1" applyAlignment="1">
      <alignment horizontal="right" vertical="center" wrapText="1"/>
    </xf>
    <xf numFmtId="4" fontId="13" fillId="6" borderId="25" xfId="0" applyNumberFormat="1" applyFont="1" applyFill="1" applyBorder="1" applyAlignment="1">
      <alignment horizontal="right" vertical="center" wrapText="1"/>
    </xf>
    <xf numFmtId="4" fontId="13" fillId="2" borderId="24" xfId="0" applyNumberFormat="1" applyFont="1" applyFill="1" applyBorder="1" applyAlignment="1">
      <alignment horizontal="right" wrapText="1"/>
    </xf>
    <xf numFmtId="4" fontId="13" fillId="14" borderId="0" xfId="0" applyNumberFormat="1" applyFont="1" applyFill="1" applyAlignment="1">
      <alignment horizontal="right"/>
    </xf>
    <xf numFmtId="4" fontId="13" fillId="6" borderId="24" xfId="1" applyNumberFormat="1" applyFont="1" applyFill="1" applyBorder="1" applyAlignment="1">
      <alignment horizontal="right" vertical="center" wrapText="1"/>
    </xf>
    <xf numFmtId="4" fontId="13" fillId="2" borderId="24" xfId="0" applyNumberFormat="1" applyFont="1" applyFill="1" applyBorder="1" applyAlignment="1">
      <alignment horizontal="center"/>
    </xf>
    <xf numFmtId="4" fontId="13" fillId="2" borderId="24" xfId="0" applyNumberFormat="1" applyFont="1" applyFill="1" applyBorder="1" applyAlignment="1">
      <alignment horizontal="left" vertical="center"/>
    </xf>
    <xf numFmtId="4" fontId="13" fillId="2" borderId="24" xfId="0" applyNumberFormat="1" applyFont="1" applyFill="1" applyBorder="1"/>
    <xf numFmtId="4" fontId="13" fillId="17" borderId="24" xfId="0" applyNumberFormat="1" applyFont="1" applyFill="1" applyBorder="1" applyAlignment="1">
      <alignment horizontal="right"/>
    </xf>
    <xf numFmtId="0" fontId="0" fillId="0" borderId="0" xfId="0" applyBorder="1"/>
    <xf numFmtId="44" fontId="2" fillId="0" borderId="0" xfId="0" applyNumberFormat="1" applyFont="1" applyBorder="1"/>
    <xf numFmtId="0" fontId="0" fillId="0" borderId="0" xfId="0" applyBorder="1" applyAlignment="1">
      <alignment wrapText="1"/>
    </xf>
    <xf numFmtId="0" fontId="0" fillId="0" borderId="0" xfId="0" applyBorder="1" applyAlignment="1">
      <alignment horizontal="center" vertical="center" wrapText="1"/>
    </xf>
    <xf numFmtId="8" fontId="2" fillId="0" borderId="0" xfId="0" applyNumberFormat="1" applyFont="1" applyBorder="1"/>
    <xf numFmtId="172" fontId="0" fillId="0" borderId="0" xfId="0" applyNumberFormat="1" applyBorder="1" applyAlignment="1">
      <alignment wrapText="1"/>
    </xf>
    <xf numFmtId="44" fontId="0" fillId="0" borderId="0" xfId="0" applyNumberFormat="1" applyBorder="1" applyAlignment="1">
      <alignment horizontal="center" vertical="center" wrapText="1"/>
    </xf>
    <xf numFmtId="44" fontId="0" fillId="2" borderId="0" xfId="0" applyNumberFormat="1" applyFill="1"/>
    <xf numFmtId="4" fontId="13" fillId="14" borderId="24" xfId="0" applyNumberFormat="1" applyFont="1" applyFill="1" applyBorder="1" applyAlignment="1">
      <alignment horizontal="center"/>
    </xf>
    <xf numFmtId="1" fontId="13" fillId="9" borderId="24" xfId="0" applyNumberFormat="1" applyFont="1" applyFill="1" applyBorder="1" applyAlignment="1">
      <alignment horizontal="right" vertical="center"/>
    </xf>
    <xf numFmtId="14" fontId="13" fillId="9" borderId="24" xfId="0" applyNumberFormat="1" applyFont="1" applyFill="1" applyBorder="1" applyAlignment="1">
      <alignment horizontal="right" vertical="center"/>
    </xf>
    <xf numFmtId="0" fontId="0" fillId="9" borderId="0" xfId="0" applyFill="1" applyAlignment="1">
      <alignment horizontal="left"/>
    </xf>
    <xf numFmtId="1" fontId="13" fillId="9" borderId="24" xfId="0" applyNumberFormat="1" applyFont="1" applyFill="1" applyBorder="1" applyAlignment="1">
      <alignment horizontal="left"/>
    </xf>
    <xf numFmtId="14" fontId="13" fillId="14" borderId="24" xfId="0" applyNumberFormat="1" applyFont="1" applyFill="1" applyBorder="1" applyAlignment="1">
      <alignment horizontal="left"/>
    </xf>
    <xf numFmtId="0" fontId="13" fillId="14" borderId="24" xfId="0" applyFont="1" applyFill="1" applyBorder="1" applyAlignment="1">
      <alignment horizontal="center" vertical="center" wrapText="1"/>
    </xf>
    <xf numFmtId="2" fontId="13" fillId="14" borderId="24" xfId="1" applyNumberFormat="1" applyFont="1" applyFill="1" applyBorder="1" applyAlignment="1">
      <alignment horizontal="right" vertical="center" wrapText="1"/>
    </xf>
    <xf numFmtId="4" fontId="13" fillId="14" borderId="24" xfId="0" applyNumberFormat="1" applyFont="1" applyFill="1" applyBorder="1"/>
    <xf numFmtId="4" fontId="0" fillId="0" borderId="7" xfId="0" applyNumberFormat="1" applyFill="1" applyBorder="1"/>
    <xf numFmtId="8" fontId="2" fillId="13" borderId="0" xfId="0" applyNumberFormat="1" applyFont="1" applyFill="1"/>
    <xf numFmtId="44" fontId="0" fillId="13" borderId="29" xfId="0" applyNumberFormat="1" applyFill="1" applyBorder="1"/>
    <xf numFmtId="0" fontId="0" fillId="8" borderId="0" xfId="0" applyFill="1" applyAlignment="1">
      <alignment horizontal="center" vertical="center" wrapText="1"/>
    </xf>
    <xf numFmtId="43" fontId="13" fillId="9" borderId="24" xfId="1" applyFont="1" applyFill="1" applyBorder="1" applyAlignment="1">
      <alignment horizontal="center" vertical="center" wrapText="1"/>
    </xf>
    <xf numFmtId="0" fontId="0" fillId="0" borderId="0" xfId="0" applyFill="1"/>
    <xf numFmtId="172" fontId="0" fillId="0" borderId="0" xfId="0" applyNumberFormat="1" applyFill="1"/>
    <xf numFmtId="16" fontId="0" fillId="0" borderId="0" xfId="0" applyNumberFormat="1" applyFill="1"/>
    <xf numFmtId="2" fontId="0" fillId="0" borderId="0" xfId="0" applyNumberFormat="1" applyFill="1"/>
    <xf numFmtId="4" fontId="0" fillId="0" borderId="0" xfId="0" applyNumberFormat="1" applyFill="1"/>
    <xf numFmtId="164" fontId="0" fillId="0" borderId="0" xfId="0" applyNumberFormat="1" applyFill="1"/>
    <xf numFmtId="0" fontId="26" fillId="0" borderId="0" xfId="0" applyFont="1" applyFill="1"/>
    <xf numFmtId="16" fontId="26" fillId="0" borderId="0" xfId="0" applyNumberFormat="1" applyFont="1" applyFill="1"/>
    <xf numFmtId="2" fontId="26" fillId="0" borderId="0" xfId="0" applyNumberFormat="1" applyFont="1" applyFill="1"/>
    <xf numFmtId="172" fontId="26" fillId="0" borderId="0" xfId="0" applyNumberFormat="1" applyFont="1" applyFill="1"/>
    <xf numFmtId="0" fontId="0" fillId="0" borderId="4" xfId="0" applyFill="1" applyBorder="1"/>
    <xf numFmtId="172" fontId="0" fillId="0" borderId="11" xfId="0" applyNumberFormat="1" applyFill="1" applyBorder="1"/>
    <xf numFmtId="0" fontId="0" fillId="0" borderId="6" xfId="0" applyFill="1" applyBorder="1"/>
    <xf numFmtId="172" fontId="0" fillId="0" borderId="7" xfId="0" applyNumberFormat="1" applyFill="1" applyBorder="1"/>
    <xf numFmtId="0" fontId="0" fillId="0" borderId="8" xfId="0" applyFill="1" applyBorder="1"/>
    <xf numFmtId="172" fontId="0" fillId="0" borderId="10" xfId="0" applyNumberFormat="1" applyFill="1" applyBorder="1"/>
    <xf numFmtId="172" fontId="7" fillId="0" borderId="0" xfId="0" applyNumberFormat="1" applyFont="1"/>
    <xf numFmtId="4" fontId="7" fillId="0" borderId="0" xfId="0" applyNumberFormat="1" applyFont="1"/>
    <xf numFmtId="4" fontId="7" fillId="6" borderId="25" xfId="1" applyNumberFormat="1" applyFont="1" applyFill="1" applyBorder="1" applyAlignment="1">
      <alignment horizontal="right" vertical="center"/>
    </xf>
    <xf numFmtId="0" fontId="37" fillId="0" borderId="0" xfId="0" applyFont="1"/>
    <xf numFmtId="172" fontId="26" fillId="0" borderId="0" xfId="0" applyNumberFormat="1" applyFont="1"/>
    <xf numFmtId="172" fontId="7" fillId="0" borderId="0" xfId="0" applyNumberFormat="1" applyFont="1" applyFill="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63"/>
  <sheetViews>
    <sheetView workbookViewId="0">
      <pane xSplit="3" ySplit="4" topLeftCell="D48" activePane="bottomRight" state="frozen"/>
      <selection pane="topRight" activeCell="D1" sqref="D1"/>
      <selection pane="bottomLeft" activeCell="A5" sqref="A5"/>
      <selection pane="bottomRight" activeCell="B29" sqref="B29"/>
    </sheetView>
  </sheetViews>
  <sheetFormatPr defaultColWidth="8.85546875" defaultRowHeight="12.75" x14ac:dyDescent="0.2"/>
  <cols>
    <col min="1" max="1" width="22.85546875" customWidth="1"/>
    <col min="2" max="3" width="12.42578125" customWidth="1"/>
    <col min="4" max="13" width="10.28515625" customWidth="1"/>
    <col min="14" max="14" width="11.42578125" customWidth="1"/>
    <col min="15" max="15" width="11.28515625" bestFit="1" customWidth="1"/>
    <col min="16" max="16" width="10.140625" style="1" bestFit="1" customWidth="1"/>
  </cols>
  <sheetData>
    <row r="1" spans="1:16" x14ac:dyDescent="0.2">
      <c r="H1" s="5" t="s">
        <v>0</v>
      </c>
    </row>
    <row r="2" spans="1:16" x14ac:dyDescent="0.2">
      <c r="H2" s="5" t="s">
        <v>1</v>
      </c>
      <c r="I2" s="5" t="s">
        <v>2</v>
      </c>
    </row>
    <row r="4" spans="1:16" s="2" customFormat="1" x14ac:dyDescent="0.2">
      <c r="B4" s="2" t="s">
        <v>3</v>
      </c>
      <c r="C4" s="2" t="s">
        <v>4</v>
      </c>
      <c r="D4" s="3">
        <v>42826</v>
      </c>
      <c r="E4" s="3">
        <v>42856</v>
      </c>
      <c r="F4" s="3">
        <v>42887</v>
      </c>
      <c r="G4" s="3">
        <v>42917</v>
      </c>
      <c r="H4" s="3">
        <v>42948</v>
      </c>
      <c r="I4" s="3">
        <v>42979</v>
      </c>
      <c r="J4" s="3">
        <v>43009</v>
      </c>
      <c r="K4" s="3">
        <v>43040</v>
      </c>
      <c r="L4" s="3">
        <v>43070</v>
      </c>
      <c r="M4" s="3">
        <v>43101</v>
      </c>
      <c r="N4" s="3">
        <v>43132</v>
      </c>
      <c r="O4" s="3">
        <v>43160</v>
      </c>
      <c r="P4" s="4" t="s">
        <v>5</v>
      </c>
    </row>
    <row r="6" spans="1:16" x14ac:dyDescent="0.2">
      <c r="A6" s="5" t="s">
        <v>6</v>
      </c>
      <c r="B6" s="5"/>
      <c r="C6" s="5"/>
    </row>
    <row r="8" spans="1:16" x14ac:dyDescent="0.2">
      <c r="A8" t="s">
        <v>7</v>
      </c>
      <c r="B8" s="12"/>
      <c r="C8" s="12"/>
      <c r="D8" s="6"/>
      <c r="E8" s="6"/>
      <c r="F8" s="6"/>
      <c r="G8" s="6"/>
      <c r="H8" s="6"/>
      <c r="I8" s="6"/>
      <c r="J8" s="6"/>
      <c r="K8" s="6"/>
      <c r="L8" s="6"/>
      <c r="M8" s="6"/>
      <c r="N8" s="6"/>
      <c r="O8" s="6"/>
      <c r="P8" s="1">
        <f t="shared" ref="P8:P15" si="0">SUM(D8:O8)</f>
        <v>0</v>
      </c>
    </row>
    <row r="9" spans="1:16" x14ac:dyDescent="0.2">
      <c r="A9" t="s">
        <v>8</v>
      </c>
      <c r="D9" s="6"/>
      <c r="E9" s="6"/>
      <c r="F9" s="6"/>
      <c r="G9" s="6"/>
      <c r="H9" s="6"/>
      <c r="I9" s="6"/>
      <c r="J9" s="6"/>
      <c r="K9" s="6"/>
      <c r="L9" s="6"/>
      <c r="M9" s="7"/>
      <c r="N9" s="6"/>
      <c r="O9" s="6"/>
      <c r="P9" s="1">
        <f t="shared" si="0"/>
        <v>0</v>
      </c>
    </row>
    <row r="10" spans="1:16" x14ac:dyDescent="0.2">
      <c r="A10" t="s">
        <v>9</v>
      </c>
      <c r="D10" s="6"/>
      <c r="E10" s="6"/>
      <c r="F10" s="6"/>
      <c r="G10" s="6"/>
      <c r="H10" s="6"/>
      <c r="I10" s="6"/>
      <c r="J10" s="6"/>
      <c r="K10" s="6"/>
      <c r="L10" s="6"/>
      <c r="M10" s="7"/>
      <c r="N10" s="6"/>
      <c r="O10" s="6"/>
      <c r="P10" s="1">
        <f t="shared" si="0"/>
        <v>0</v>
      </c>
    </row>
    <row r="11" spans="1:16" x14ac:dyDescent="0.2">
      <c r="A11" t="s">
        <v>10</v>
      </c>
      <c r="C11" s="12"/>
      <c r="D11" s="6"/>
      <c r="E11" s="6"/>
      <c r="F11" s="6"/>
      <c r="G11" s="6"/>
      <c r="H11" s="6"/>
      <c r="I11" s="6"/>
      <c r="J11" s="6"/>
      <c r="K11" s="6"/>
      <c r="L11" s="6"/>
      <c r="M11" s="13"/>
      <c r="N11" s="6"/>
      <c r="O11" s="6"/>
      <c r="P11" s="1">
        <f t="shared" si="0"/>
        <v>0</v>
      </c>
    </row>
    <row r="12" spans="1:16" x14ac:dyDescent="0.2">
      <c r="A12" t="s">
        <v>11</v>
      </c>
      <c r="B12" s="12"/>
      <c r="C12" s="12"/>
      <c r="D12" s="6"/>
      <c r="E12" s="6"/>
      <c r="F12" s="6"/>
      <c r="G12" s="6"/>
      <c r="H12" s="6"/>
      <c r="I12" s="6"/>
      <c r="J12" s="6"/>
      <c r="K12" s="6"/>
      <c r="L12" s="6"/>
      <c r="M12" s="7"/>
      <c r="N12" s="21"/>
      <c r="O12" s="6"/>
      <c r="P12" s="1">
        <f t="shared" si="0"/>
        <v>0</v>
      </c>
    </row>
    <row r="13" spans="1:16" x14ac:dyDescent="0.2">
      <c r="A13" t="s">
        <v>12</v>
      </c>
      <c r="B13" s="12"/>
      <c r="D13" s="6"/>
      <c r="E13" s="6"/>
      <c r="F13" s="6"/>
      <c r="G13" s="6"/>
      <c r="H13" s="6"/>
      <c r="I13" s="6"/>
      <c r="J13" s="6"/>
      <c r="K13" s="6"/>
      <c r="L13" s="6"/>
      <c r="M13" s="7"/>
      <c r="N13" s="6"/>
      <c r="O13" s="6"/>
      <c r="P13" s="1">
        <f t="shared" si="0"/>
        <v>0</v>
      </c>
    </row>
    <row r="14" spans="1:16" x14ac:dyDescent="0.2">
      <c r="A14" t="s">
        <v>13</v>
      </c>
      <c r="D14" s="6"/>
      <c r="E14" s="6"/>
      <c r="F14" s="6"/>
      <c r="G14" s="6"/>
      <c r="H14" s="6"/>
      <c r="I14" s="6"/>
      <c r="J14" s="6"/>
      <c r="K14" s="6"/>
      <c r="L14" s="6"/>
      <c r="M14" s="7"/>
      <c r="N14" s="6"/>
      <c r="O14" s="6"/>
      <c r="P14" s="1">
        <f t="shared" si="0"/>
        <v>0</v>
      </c>
    </row>
    <row r="15" spans="1:16" x14ac:dyDescent="0.2">
      <c r="A15" t="s">
        <v>14</v>
      </c>
      <c r="C15">
        <v>0</v>
      </c>
      <c r="D15" s="6"/>
      <c r="E15" s="6"/>
      <c r="F15" s="6"/>
      <c r="G15" s="6"/>
      <c r="H15" s="6"/>
      <c r="I15" s="6"/>
      <c r="J15" s="6"/>
      <c r="K15" s="6"/>
      <c r="L15" s="6"/>
      <c r="M15" s="7"/>
      <c r="N15" s="6"/>
      <c r="O15" s="6"/>
      <c r="P15" s="1">
        <f t="shared" si="0"/>
        <v>0</v>
      </c>
    </row>
    <row r="16" spans="1:16" x14ac:dyDescent="0.2">
      <c r="D16" s="6"/>
      <c r="E16" s="6"/>
      <c r="F16" s="6"/>
      <c r="G16" s="6"/>
      <c r="H16" s="6"/>
      <c r="I16" s="6"/>
      <c r="J16" s="6"/>
      <c r="K16" s="6"/>
      <c r="L16" s="6"/>
      <c r="M16" s="7"/>
      <c r="N16" s="6"/>
      <c r="O16" s="6"/>
    </row>
    <row r="17" spans="1:16" s="15" customFormat="1" x14ac:dyDescent="0.2">
      <c r="D17" s="16"/>
      <c r="E17" s="16"/>
      <c r="F17" s="16"/>
      <c r="G17" s="16"/>
      <c r="H17" s="16"/>
      <c r="I17" s="16"/>
      <c r="J17" s="16"/>
      <c r="K17" s="16"/>
      <c r="L17" s="16"/>
      <c r="M17" s="16"/>
      <c r="N17" s="16"/>
      <c r="O17" s="16"/>
      <c r="P17" s="17"/>
    </row>
    <row r="18" spans="1:16" s="5" customFormat="1" x14ac:dyDescent="0.2">
      <c r="A18" s="5" t="s">
        <v>15</v>
      </c>
      <c r="D18" s="8">
        <f t="shared" ref="D18:O18" si="1">SUM(D8:D17)</f>
        <v>0</v>
      </c>
      <c r="E18" s="8">
        <f t="shared" si="1"/>
        <v>0</v>
      </c>
      <c r="F18" s="8">
        <f t="shared" si="1"/>
        <v>0</v>
      </c>
      <c r="G18" s="8">
        <f t="shared" si="1"/>
        <v>0</v>
      </c>
      <c r="H18" s="8">
        <f t="shared" si="1"/>
        <v>0</v>
      </c>
      <c r="I18" s="8">
        <f t="shared" si="1"/>
        <v>0</v>
      </c>
      <c r="J18" s="8">
        <f t="shared" si="1"/>
        <v>0</v>
      </c>
      <c r="K18" s="8">
        <f t="shared" si="1"/>
        <v>0</v>
      </c>
      <c r="L18" s="8">
        <f t="shared" si="1"/>
        <v>0</v>
      </c>
      <c r="M18" s="8">
        <f t="shared" si="1"/>
        <v>0</v>
      </c>
      <c r="N18" s="8">
        <f t="shared" si="1"/>
        <v>0</v>
      </c>
      <c r="O18" s="8">
        <f t="shared" si="1"/>
        <v>0</v>
      </c>
      <c r="P18" s="9">
        <f>SUM(D18:O18)</f>
        <v>0</v>
      </c>
    </row>
    <row r="19" spans="1:16" x14ac:dyDescent="0.2">
      <c r="D19" s="6"/>
      <c r="E19" s="6"/>
      <c r="F19" s="6"/>
      <c r="G19" s="6"/>
      <c r="H19" s="6"/>
      <c r="I19" s="6"/>
      <c r="J19" s="6"/>
      <c r="K19" s="6"/>
      <c r="L19" s="6"/>
      <c r="M19" s="6"/>
      <c r="N19" s="6"/>
      <c r="O19" s="6"/>
    </row>
    <row r="20" spans="1:16" x14ac:dyDescent="0.2">
      <c r="A20" t="s">
        <v>16</v>
      </c>
      <c r="D20" s="6">
        <f>D18</f>
        <v>0</v>
      </c>
      <c r="E20" s="6">
        <f t="shared" ref="E20:O20" si="2">D20+E18</f>
        <v>0</v>
      </c>
      <c r="F20" s="6">
        <f t="shared" si="2"/>
        <v>0</v>
      </c>
      <c r="G20" s="6">
        <f t="shared" si="2"/>
        <v>0</v>
      </c>
      <c r="H20" s="6">
        <f t="shared" si="2"/>
        <v>0</v>
      </c>
      <c r="I20" s="6">
        <f t="shared" si="2"/>
        <v>0</v>
      </c>
      <c r="J20" s="6">
        <f t="shared" si="2"/>
        <v>0</v>
      </c>
      <c r="K20" s="6">
        <f t="shared" si="2"/>
        <v>0</v>
      </c>
      <c r="L20" s="6">
        <f t="shared" si="2"/>
        <v>0</v>
      </c>
      <c r="M20" s="6">
        <f t="shared" si="2"/>
        <v>0</v>
      </c>
      <c r="N20" s="6">
        <f>M20+N18</f>
        <v>0</v>
      </c>
      <c r="O20" s="6">
        <f t="shared" si="2"/>
        <v>0</v>
      </c>
    </row>
    <row r="22" spans="1:16" x14ac:dyDescent="0.2">
      <c r="A22" s="5" t="s">
        <v>17</v>
      </c>
      <c r="B22" s="5"/>
      <c r="C22" s="5"/>
    </row>
    <row r="23" spans="1:16" x14ac:dyDescent="0.2">
      <c r="A23" t="s">
        <v>18</v>
      </c>
      <c r="D23" s="18">
        <v>319.14</v>
      </c>
      <c r="E23" s="18">
        <v>319.14</v>
      </c>
      <c r="F23" s="18">
        <v>337.36</v>
      </c>
    </row>
    <row r="24" spans="1:16" x14ac:dyDescent="0.2">
      <c r="A24" t="s">
        <v>19</v>
      </c>
      <c r="B24" s="12"/>
      <c r="C24" s="12"/>
      <c r="D24" s="6">
        <v>56.7</v>
      </c>
      <c r="E24" s="6">
        <v>14.4</v>
      </c>
      <c r="F24" s="6"/>
      <c r="G24" s="6"/>
      <c r="H24" s="6"/>
      <c r="I24" s="6"/>
      <c r="J24" s="6"/>
      <c r="K24" s="6"/>
      <c r="L24" s="6"/>
      <c r="M24" s="6"/>
      <c r="N24" s="6"/>
      <c r="O24" s="6"/>
      <c r="P24" s="1">
        <f t="shared" ref="P24:P47" si="3">SUM(D24:O24)</f>
        <v>71.100000000000009</v>
      </c>
    </row>
    <row r="25" spans="1:16" x14ac:dyDescent="0.2">
      <c r="A25" t="s">
        <v>20</v>
      </c>
      <c r="B25" s="12"/>
      <c r="C25" s="12"/>
      <c r="D25" s="6">
        <v>234.68</v>
      </c>
      <c r="E25" s="6"/>
      <c r="F25" s="6"/>
      <c r="G25" s="6"/>
      <c r="H25" s="6"/>
      <c r="I25" s="6"/>
      <c r="J25" s="6"/>
      <c r="K25" s="6"/>
      <c r="L25" s="6"/>
      <c r="M25" s="6"/>
      <c r="N25" s="6"/>
      <c r="O25" s="6"/>
      <c r="P25" s="1">
        <f t="shared" si="3"/>
        <v>234.68</v>
      </c>
    </row>
    <row r="26" spans="1:16" x14ac:dyDescent="0.2">
      <c r="A26" t="s">
        <v>21</v>
      </c>
      <c r="B26" s="12"/>
      <c r="C26" s="12"/>
      <c r="D26" s="6">
        <v>39.99</v>
      </c>
      <c r="E26" s="6"/>
      <c r="F26" s="6"/>
      <c r="G26" s="6"/>
      <c r="H26" s="6"/>
      <c r="I26" s="6"/>
      <c r="J26" s="6"/>
      <c r="K26" s="6"/>
      <c r="L26" s="6"/>
      <c r="M26" s="6"/>
      <c r="N26" s="6"/>
      <c r="O26" s="6"/>
      <c r="P26" s="1">
        <f t="shared" si="3"/>
        <v>39.99</v>
      </c>
    </row>
    <row r="27" spans="1:16" x14ac:dyDescent="0.2">
      <c r="A27" t="s">
        <v>22</v>
      </c>
      <c r="B27" s="12"/>
      <c r="C27" s="12"/>
      <c r="D27" s="6"/>
      <c r="F27" s="6">
        <v>50</v>
      </c>
      <c r="G27" s="6"/>
      <c r="H27" s="6"/>
      <c r="I27" s="6"/>
      <c r="J27" s="6"/>
      <c r="K27" s="6"/>
      <c r="L27" s="6"/>
      <c r="M27" s="6"/>
      <c r="N27" s="6"/>
      <c r="O27" s="6"/>
      <c r="P27" s="1">
        <f t="shared" si="3"/>
        <v>50</v>
      </c>
    </row>
    <row r="28" spans="1:16" x14ac:dyDescent="0.2">
      <c r="A28" t="s">
        <v>23</v>
      </c>
      <c r="B28" s="12"/>
      <c r="C28" s="12"/>
      <c r="D28" s="6">
        <v>25.1</v>
      </c>
      <c r="E28" s="6"/>
      <c r="F28" s="6">
        <v>251.16</v>
      </c>
      <c r="H28" s="6"/>
      <c r="I28" s="6"/>
      <c r="J28" s="6"/>
      <c r="K28" s="6"/>
      <c r="L28" s="6"/>
      <c r="M28" s="6"/>
      <c r="N28" s="6"/>
      <c r="O28" s="6"/>
      <c r="P28" s="1">
        <f t="shared" si="3"/>
        <v>276.26</v>
      </c>
    </row>
    <row r="29" spans="1:16" x14ac:dyDescent="0.2">
      <c r="A29" t="s">
        <v>24</v>
      </c>
      <c r="B29" s="12"/>
      <c r="C29" s="12"/>
      <c r="D29" s="6">
        <v>100</v>
      </c>
      <c r="E29" s="6"/>
      <c r="F29" s="6"/>
      <c r="G29" s="6"/>
      <c r="H29" s="6"/>
      <c r="I29" s="6"/>
      <c r="J29" s="6"/>
      <c r="K29" s="6"/>
      <c r="L29" s="6"/>
      <c r="M29" s="6"/>
      <c r="N29" s="6"/>
      <c r="O29" s="6"/>
      <c r="P29" s="1">
        <f t="shared" si="3"/>
        <v>100</v>
      </c>
    </row>
    <row r="30" spans="1:16" x14ac:dyDescent="0.2">
      <c r="A30" t="s">
        <v>25</v>
      </c>
      <c r="B30" s="12"/>
      <c r="C30" s="12"/>
      <c r="D30" s="6"/>
      <c r="E30" s="6"/>
      <c r="F30" s="6">
        <v>879.21</v>
      </c>
      <c r="G30" s="6"/>
      <c r="H30" s="6"/>
      <c r="I30" s="6"/>
      <c r="J30" s="6"/>
      <c r="K30" s="6"/>
      <c r="L30" s="6"/>
      <c r="M30" s="6"/>
      <c r="N30" s="6"/>
      <c r="O30" s="6"/>
      <c r="P30" s="1">
        <f t="shared" si="3"/>
        <v>879.21</v>
      </c>
    </row>
    <row r="31" spans="1:16" x14ac:dyDescent="0.2">
      <c r="A31" t="s">
        <v>26</v>
      </c>
      <c r="B31" s="12"/>
      <c r="C31" s="12"/>
      <c r="D31" s="6">
        <v>50</v>
      </c>
      <c r="E31" s="6"/>
      <c r="F31" s="6"/>
      <c r="G31" s="6"/>
      <c r="H31" s="6"/>
      <c r="I31" s="6"/>
      <c r="J31" s="6"/>
      <c r="K31" s="6"/>
      <c r="L31" s="6"/>
      <c r="M31" s="6"/>
      <c r="N31" s="6"/>
      <c r="O31" s="6"/>
      <c r="P31" s="1">
        <f t="shared" si="3"/>
        <v>50</v>
      </c>
    </row>
    <row r="32" spans="1:16" x14ac:dyDescent="0.2">
      <c r="A32" s="29" t="s">
        <v>27</v>
      </c>
      <c r="B32" s="30"/>
      <c r="C32" s="30"/>
      <c r="D32" s="31">
        <f>363.48+24.97</f>
        <v>388.45000000000005</v>
      </c>
      <c r="E32" s="31"/>
      <c r="F32" s="31">
        <v>71.95</v>
      </c>
      <c r="G32" s="31"/>
      <c r="H32" s="31"/>
      <c r="I32" s="31"/>
      <c r="J32" s="31"/>
      <c r="K32" s="31"/>
      <c r="L32" s="31"/>
      <c r="M32" s="31"/>
      <c r="N32" s="31"/>
      <c r="O32" s="31"/>
      <c r="P32" s="32">
        <f t="shared" si="3"/>
        <v>460.40000000000003</v>
      </c>
    </row>
    <row r="33" spans="1:16" x14ac:dyDescent="0.2">
      <c r="A33" t="s">
        <v>28</v>
      </c>
      <c r="B33" s="12"/>
      <c r="C33" s="12"/>
      <c r="D33" s="6">
        <v>31.33</v>
      </c>
      <c r="E33" s="6"/>
      <c r="F33" s="6"/>
      <c r="G33" s="6"/>
      <c r="H33" s="6"/>
      <c r="I33" s="6"/>
      <c r="J33" s="6"/>
      <c r="K33" s="6"/>
      <c r="L33" s="6"/>
      <c r="M33" s="6"/>
      <c r="N33" s="6"/>
      <c r="O33" s="6"/>
      <c r="P33" s="1">
        <f t="shared" si="3"/>
        <v>31.33</v>
      </c>
    </row>
    <row r="34" spans="1:16" x14ac:dyDescent="0.2">
      <c r="A34" t="s">
        <v>29</v>
      </c>
      <c r="B34" s="12"/>
      <c r="C34" s="12"/>
      <c r="D34" s="6"/>
      <c r="E34" s="6">
        <v>334.2</v>
      </c>
      <c r="F34" s="6">
        <v>2422</v>
      </c>
      <c r="G34" s="6"/>
      <c r="H34" s="6"/>
      <c r="I34" s="6"/>
      <c r="J34" s="6"/>
      <c r="K34" s="6"/>
      <c r="L34" s="6"/>
      <c r="M34" s="6"/>
      <c r="N34" s="6"/>
      <c r="O34" s="6"/>
      <c r="P34" s="1">
        <f t="shared" si="3"/>
        <v>2756.2</v>
      </c>
    </row>
    <row r="35" spans="1:16" x14ac:dyDescent="0.2">
      <c r="A35" t="s">
        <v>30</v>
      </c>
      <c r="B35" s="12"/>
      <c r="C35" s="12"/>
      <c r="D35" s="6"/>
      <c r="E35" s="6">
        <v>30</v>
      </c>
      <c r="F35" s="6">
        <v>8</v>
      </c>
      <c r="G35" s="6"/>
      <c r="H35" s="6"/>
      <c r="I35" s="6"/>
      <c r="J35" s="6"/>
      <c r="K35" s="6"/>
      <c r="L35" s="6"/>
      <c r="M35" s="6"/>
      <c r="N35" s="6"/>
      <c r="O35" s="6"/>
      <c r="P35" s="1">
        <f t="shared" si="3"/>
        <v>38</v>
      </c>
    </row>
    <row r="36" spans="1:16" x14ac:dyDescent="0.2">
      <c r="A36" t="s">
        <v>31</v>
      </c>
      <c r="B36" s="12"/>
      <c r="C36" s="12"/>
      <c r="D36" s="6"/>
      <c r="E36" s="6">
        <v>110.38</v>
      </c>
      <c r="F36" s="6"/>
      <c r="G36" s="6"/>
      <c r="H36" s="6"/>
      <c r="I36" s="6"/>
      <c r="J36" s="6"/>
      <c r="K36" s="6"/>
      <c r="L36" s="6"/>
      <c r="M36" s="6"/>
      <c r="N36" s="6"/>
      <c r="O36" s="6"/>
      <c r="P36" s="1">
        <f t="shared" si="3"/>
        <v>110.38</v>
      </c>
    </row>
    <row r="37" spans="1:16" x14ac:dyDescent="0.2">
      <c r="B37" s="12"/>
      <c r="C37" s="12"/>
      <c r="D37" s="6"/>
      <c r="E37" s="6"/>
      <c r="F37" s="6"/>
      <c r="G37" s="6"/>
      <c r="H37" s="6"/>
      <c r="I37" s="6"/>
      <c r="J37" s="6"/>
      <c r="K37" s="6"/>
      <c r="L37" s="6"/>
      <c r="M37" s="6"/>
      <c r="N37" s="6"/>
      <c r="O37" s="6"/>
      <c r="P37" s="1">
        <f t="shared" si="3"/>
        <v>0</v>
      </c>
    </row>
    <row r="38" spans="1:16" x14ac:dyDescent="0.2">
      <c r="B38" s="12"/>
      <c r="C38" s="12"/>
      <c r="D38" s="6"/>
      <c r="E38" s="6"/>
      <c r="F38" s="6"/>
      <c r="G38" s="6"/>
      <c r="H38" s="6"/>
      <c r="I38" s="6"/>
      <c r="J38" s="6"/>
      <c r="K38" s="6"/>
      <c r="L38" s="6"/>
      <c r="M38" s="6"/>
      <c r="N38" s="6"/>
      <c r="O38" s="6"/>
      <c r="P38" s="1">
        <f t="shared" si="3"/>
        <v>0</v>
      </c>
    </row>
    <row r="39" spans="1:16" x14ac:dyDescent="0.2">
      <c r="B39" s="12"/>
      <c r="D39" s="6"/>
      <c r="E39" s="6"/>
      <c r="F39" s="6"/>
      <c r="G39" s="6"/>
      <c r="H39" s="6"/>
      <c r="I39" s="6"/>
      <c r="J39" s="6"/>
      <c r="K39" s="6"/>
      <c r="L39" s="6"/>
      <c r="M39" s="6"/>
      <c r="N39" s="6"/>
      <c r="O39" s="6"/>
      <c r="P39" s="1">
        <f t="shared" si="3"/>
        <v>0</v>
      </c>
    </row>
    <row r="40" spans="1:16" x14ac:dyDescent="0.2">
      <c r="B40" s="12"/>
      <c r="C40" s="12"/>
      <c r="D40" s="6"/>
      <c r="E40" s="6"/>
      <c r="F40" s="6"/>
      <c r="G40" s="6"/>
      <c r="H40" s="6"/>
      <c r="I40" s="6"/>
      <c r="J40" s="6"/>
      <c r="K40" s="6"/>
      <c r="L40" s="6"/>
      <c r="M40" s="6"/>
      <c r="N40" s="6"/>
      <c r="O40" s="6"/>
      <c r="P40" s="1">
        <f t="shared" si="3"/>
        <v>0</v>
      </c>
    </row>
    <row r="41" spans="1:16" x14ac:dyDescent="0.2">
      <c r="B41" s="12"/>
      <c r="C41" s="12"/>
      <c r="D41" s="6"/>
      <c r="E41" s="6"/>
      <c r="F41" s="6"/>
      <c r="G41" s="6"/>
      <c r="H41" s="6"/>
      <c r="I41" s="6"/>
      <c r="J41" s="6"/>
      <c r="K41" s="6"/>
      <c r="L41" s="6"/>
      <c r="M41" s="6"/>
      <c r="N41" s="6"/>
      <c r="O41" s="6"/>
      <c r="P41" s="1">
        <f t="shared" si="3"/>
        <v>0</v>
      </c>
    </row>
    <row r="42" spans="1:16" x14ac:dyDescent="0.2">
      <c r="B42" s="12"/>
      <c r="C42" s="12"/>
      <c r="D42" s="6"/>
      <c r="E42" s="6"/>
      <c r="F42" s="6"/>
      <c r="G42" s="6"/>
      <c r="H42" s="6"/>
      <c r="I42" s="6"/>
      <c r="J42" s="6"/>
      <c r="K42" s="6"/>
      <c r="L42" s="6"/>
      <c r="M42" s="6"/>
      <c r="N42" s="6"/>
      <c r="O42" s="6"/>
      <c r="P42" s="1">
        <f t="shared" si="3"/>
        <v>0</v>
      </c>
    </row>
    <row r="43" spans="1:16" x14ac:dyDescent="0.2">
      <c r="B43" s="12"/>
      <c r="C43" s="12"/>
      <c r="D43" s="6"/>
      <c r="E43" s="6"/>
      <c r="F43" s="6"/>
      <c r="G43" s="6"/>
      <c r="H43" s="6"/>
      <c r="I43" s="6"/>
      <c r="J43" s="6"/>
      <c r="K43" s="6"/>
      <c r="L43" s="6"/>
      <c r="M43" s="6"/>
      <c r="N43" s="6"/>
      <c r="O43" s="6"/>
      <c r="P43" s="1">
        <f t="shared" si="3"/>
        <v>0</v>
      </c>
    </row>
    <row r="44" spans="1:16" x14ac:dyDescent="0.2">
      <c r="B44" s="12"/>
      <c r="C44" s="12"/>
      <c r="D44" s="6"/>
      <c r="E44" s="6"/>
      <c r="F44" s="6"/>
      <c r="G44" s="6"/>
      <c r="H44" s="6"/>
      <c r="I44" s="6"/>
      <c r="J44" s="6"/>
      <c r="K44" s="6"/>
      <c r="L44" s="6"/>
      <c r="M44" s="6"/>
      <c r="N44" s="6"/>
      <c r="O44" s="6"/>
      <c r="P44" s="1">
        <f t="shared" si="3"/>
        <v>0</v>
      </c>
    </row>
    <row r="45" spans="1:16" x14ac:dyDescent="0.2">
      <c r="B45" s="12"/>
      <c r="C45" s="12"/>
      <c r="D45" s="6"/>
      <c r="E45" s="6"/>
      <c r="F45" s="6"/>
      <c r="G45" s="6"/>
      <c r="H45" s="6"/>
      <c r="I45" s="6"/>
      <c r="J45" s="6"/>
      <c r="K45" s="6"/>
      <c r="L45" s="6"/>
      <c r="M45" s="6"/>
      <c r="N45" s="6"/>
      <c r="O45" s="6"/>
      <c r="P45" s="1">
        <f t="shared" si="3"/>
        <v>0</v>
      </c>
    </row>
    <row r="46" spans="1:16" s="19" customFormat="1" x14ac:dyDescent="0.2">
      <c r="A46" t="s">
        <v>13</v>
      </c>
      <c r="B46" s="12"/>
      <c r="C46" s="12"/>
      <c r="D46" s="13">
        <v>29.27</v>
      </c>
      <c r="E46" s="13">
        <v>88.92</v>
      </c>
      <c r="F46" s="13">
        <v>14.39</v>
      </c>
      <c r="G46" s="13"/>
      <c r="H46" s="13"/>
      <c r="I46" s="13"/>
      <c r="J46" s="13"/>
      <c r="K46" s="13"/>
      <c r="L46" s="13"/>
      <c r="M46" s="13"/>
      <c r="N46" s="13"/>
      <c r="O46" s="13"/>
      <c r="P46" s="1">
        <f t="shared" si="3"/>
        <v>132.57999999999998</v>
      </c>
    </row>
    <row r="47" spans="1:16" x14ac:dyDescent="0.2">
      <c r="B47" s="12"/>
      <c r="C47" s="12"/>
      <c r="D47" s="6"/>
      <c r="E47" s="13"/>
      <c r="F47" s="6"/>
      <c r="G47" s="6"/>
      <c r="H47" s="6"/>
      <c r="I47" s="6"/>
      <c r="J47" s="6"/>
      <c r="K47" s="6"/>
      <c r="L47" s="6"/>
      <c r="M47" s="6"/>
      <c r="N47" s="6"/>
      <c r="O47" s="6"/>
      <c r="P47" s="1">
        <f t="shared" si="3"/>
        <v>0</v>
      </c>
    </row>
    <row r="48" spans="1:16" s="5" customFormat="1" x14ac:dyDescent="0.2">
      <c r="A48" s="5" t="s">
        <v>32</v>
      </c>
      <c r="D48" s="10">
        <f>SUM(D24:D32)</f>
        <v>894.92000000000007</v>
      </c>
      <c r="E48" s="10">
        <f>SUM(E24:E47)</f>
        <v>577.9</v>
      </c>
      <c r="F48" s="10">
        <f>SUM(F24:F47)</f>
        <v>3696.7099999999996</v>
      </c>
      <c r="G48" s="10">
        <f t="shared" ref="G48:O48" si="4">SUM(G24:G47)</f>
        <v>0</v>
      </c>
      <c r="H48" s="10">
        <f t="shared" si="4"/>
        <v>0</v>
      </c>
      <c r="I48" s="10">
        <f t="shared" si="4"/>
        <v>0</v>
      </c>
      <c r="J48" s="10">
        <f t="shared" si="4"/>
        <v>0</v>
      </c>
      <c r="K48" s="10">
        <f t="shared" si="4"/>
        <v>0</v>
      </c>
      <c r="L48" s="10">
        <f t="shared" si="4"/>
        <v>0</v>
      </c>
      <c r="M48" s="10">
        <f t="shared" si="4"/>
        <v>0</v>
      </c>
      <c r="N48" s="10">
        <f t="shared" si="4"/>
        <v>0</v>
      </c>
      <c r="O48" s="10">
        <f t="shared" si="4"/>
        <v>0</v>
      </c>
      <c r="P48" s="1"/>
    </row>
    <row r="50" spans="1:16" x14ac:dyDescent="0.2">
      <c r="A50" t="s">
        <v>33</v>
      </c>
      <c r="D50" s="11">
        <f>D48</f>
        <v>894.92000000000007</v>
      </c>
      <c r="E50" s="11">
        <f t="shared" ref="E50:O50" si="5">D50+E48</f>
        <v>1472.8200000000002</v>
      </c>
      <c r="F50" s="11">
        <f t="shared" si="5"/>
        <v>5169.53</v>
      </c>
      <c r="G50" s="11">
        <f t="shared" si="5"/>
        <v>5169.53</v>
      </c>
      <c r="H50" s="11">
        <f t="shared" si="5"/>
        <v>5169.53</v>
      </c>
      <c r="I50" s="11">
        <f t="shared" si="5"/>
        <v>5169.53</v>
      </c>
      <c r="J50" s="11">
        <f t="shared" si="5"/>
        <v>5169.53</v>
      </c>
      <c r="K50" s="11">
        <f t="shared" si="5"/>
        <v>5169.53</v>
      </c>
      <c r="L50" s="11">
        <f t="shared" si="5"/>
        <v>5169.53</v>
      </c>
      <c r="M50" s="11">
        <f t="shared" si="5"/>
        <v>5169.53</v>
      </c>
      <c r="N50" s="11">
        <f t="shared" si="5"/>
        <v>5169.53</v>
      </c>
      <c r="O50" s="11">
        <f t="shared" si="5"/>
        <v>5169.53</v>
      </c>
    </row>
    <row r="51" spans="1:16" x14ac:dyDescent="0.2">
      <c r="D51" s="11"/>
      <c r="E51" s="11"/>
      <c r="F51" s="11"/>
      <c r="G51" s="11"/>
      <c r="H51" s="11"/>
      <c r="I51" s="11"/>
      <c r="J51" s="11"/>
      <c r="K51" s="11"/>
      <c r="L51" s="11"/>
      <c r="M51" s="11"/>
      <c r="N51" s="11"/>
      <c r="O51" s="11"/>
    </row>
    <row r="53" spans="1:16" s="5" customFormat="1" x14ac:dyDescent="0.2">
      <c r="A53" s="5" t="s">
        <v>34</v>
      </c>
      <c r="D53" s="10">
        <f t="shared" ref="D53:O53" si="6">D20-D50</f>
        <v>-894.92000000000007</v>
      </c>
      <c r="E53" s="10">
        <f t="shared" si="6"/>
        <v>-1472.8200000000002</v>
      </c>
      <c r="F53" s="10">
        <f t="shared" si="6"/>
        <v>-5169.53</v>
      </c>
      <c r="G53" s="10">
        <f t="shared" si="6"/>
        <v>-5169.53</v>
      </c>
      <c r="H53" s="10">
        <f t="shared" si="6"/>
        <v>-5169.53</v>
      </c>
      <c r="I53" s="10">
        <f t="shared" si="6"/>
        <v>-5169.53</v>
      </c>
      <c r="J53" s="10">
        <f t="shared" si="6"/>
        <v>-5169.53</v>
      </c>
      <c r="K53" s="10">
        <f t="shared" si="6"/>
        <v>-5169.53</v>
      </c>
      <c r="L53" s="10">
        <f t="shared" si="6"/>
        <v>-5169.53</v>
      </c>
      <c r="M53" s="10">
        <f t="shared" si="6"/>
        <v>-5169.53</v>
      </c>
      <c r="N53" s="10">
        <f t="shared" si="6"/>
        <v>-5169.53</v>
      </c>
      <c r="O53" s="10">
        <f t="shared" si="6"/>
        <v>-5169.53</v>
      </c>
      <c r="P53" s="9"/>
    </row>
    <row r="56" spans="1:16" x14ac:dyDescent="0.2">
      <c r="A56" s="5" t="s">
        <v>35</v>
      </c>
    </row>
    <row r="57" spans="1:16" x14ac:dyDescent="0.2">
      <c r="A57" s="5"/>
      <c r="G57" s="12"/>
      <c r="M57" s="12"/>
    </row>
    <row r="58" spans="1:16" s="15" customFormat="1" x14ac:dyDescent="0.2">
      <c r="A58" s="24"/>
      <c r="P58" s="17"/>
    </row>
    <row r="59" spans="1:16" s="26" customFormat="1" x14ac:dyDescent="0.2">
      <c r="A59" s="25"/>
      <c r="J59" s="27"/>
      <c r="K59" s="27"/>
      <c r="L59" s="27"/>
      <c r="M59" s="27"/>
      <c r="N59" s="27"/>
      <c r="O59" s="27"/>
      <c r="P59" s="28"/>
    </row>
    <row r="60" spans="1:16" x14ac:dyDescent="0.2">
      <c r="A60" s="5"/>
      <c r="C60" s="12"/>
      <c r="D60" s="12"/>
      <c r="K60" s="12"/>
      <c r="L60" s="12"/>
      <c r="M60" s="12"/>
      <c r="N60" s="12"/>
      <c r="O60" s="12"/>
    </row>
    <row r="61" spans="1:16" s="19" customFormat="1" x14ac:dyDescent="0.2">
      <c r="A61" s="23"/>
      <c r="C61" s="20"/>
      <c r="D61" s="20"/>
      <c r="K61" s="20"/>
      <c r="L61" s="20"/>
      <c r="M61" s="20"/>
      <c r="N61" s="20"/>
      <c r="O61" s="20"/>
      <c r="P61" s="22"/>
    </row>
    <row r="62" spans="1:16" x14ac:dyDescent="0.2">
      <c r="A62" s="5"/>
      <c r="O62" s="12"/>
    </row>
    <row r="63" spans="1:16" s="5" customFormat="1" x14ac:dyDescent="0.2">
      <c r="A63" s="5" t="s">
        <v>36</v>
      </c>
      <c r="C63" s="5">
        <f>SUM(C57:C62)</f>
        <v>0</v>
      </c>
      <c r="D63" s="5">
        <f t="shared" ref="D63:P63" si="7">SUM(D56:D62)</f>
        <v>0</v>
      </c>
      <c r="E63" s="14">
        <f t="shared" si="7"/>
        <v>0</v>
      </c>
      <c r="F63" s="5">
        <f t="shared" si="7"/>
        <v>0</v>
      </c>
      <c r="G63" s="5">
        <f t="shared" si="7"/>
        <v>0</v>
      </c>
      <c r="H63" s="5">
        <f t="shared" si="7"/>
        <v>0</v>
      </c>
      <c r="I63" s="5">
        <f t="shared" si="7"/>
        <v>0</v>
      </c>
      <c r="J63" s="5">
        <f t="shared" si="7"/>
        <v>0</v>
      </c>
      <c r="K63" s="5">
        <f t="shared" si="7"/>
        <v>0</v>
      </c>
      <c r="L63" s="5">
        <f t="shared" si="7"/>
        <v>0</v>
      </c>
      <c r="M63" s="5">
        <f t="shared" si="7"/>
        <v>0</v>
      </c>
      <c r="N63" s="14">
        <f t="shared" si="7"/>
        <v>0</v>
      </c>
      <c r="O63" s="5">
        <f t="shared" si="7"/>
        <v>0</v>
      </c>
      <c r="P63" s="9">
        <f t="shared" si="7"/>
        <v>0</v>
      </c>
    </row>
  </sheetData>
  <sheetProtection selectLockedCells="1" selectUnlockedCells="1"/>
  <pageMargins left="0.19685039370078741" right="0.51181102362204722" top="0.59055118110236227" bottom="0.98425196850393704" header="0.51181102362204722" footer="0.51181102362204722"/>
  <pageSetup paperSize="9" scale="75" firstPageNumber="0" orientation="landscape" horizontalDpi="300" verticalDpi="300"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A131"/>
  <sheetViews>
    <sheetView zoomScale="80" zoomScaleNormal="80" workbookViewId="0">
      <pane xSplit="1" ySplit="4" topLeftCell="D75" activePane="bottomRight" state="frozen"/>
      <selection pane="topRight" sqref="A1:IV65536"/>
      <selection pane="bottomLeft" sqref="A1:IV65536"/>
      <selection pane="bottomRight" sqref="A1:IV65536"/>
    </sheetView>
  </sheetViews>
  <sheetFormatPr defaultColWidth="8.85546875" defaultRowHeight="12.75" x14ac:dyDescent="0.2"/>
  <cols>
    <col min="1" max="1" width="2.7109375" customWidth="1"/>
    <col min="2" max="2" width="6.140625" bestFit="1" customWidth="1"/>
    <col min="3" max="3" width="7.85546875" customWidth="1"/>
    <col min="4" max="4" width="42.42578125" bestFit="1" customWidth="1"/>
    <col min="5" max="5" width="3.140625" customWidth="1"/>
    <col min="6" max="6" width="1.7109375" customWidth="1"/>
    <col min="7" max="7" width="8.7109375" style="34" customWidth="1"/>
    <col min="8" max="8" width="7.85546875" style="34" customWidth="1"/>
    <col min="9" max="21" width="8.7109375" style="34" customWidth="1"/>
    <col min="22" max="22" width="1.7109375" customWidth="1"/>
    <col min="23" max="23" width="9.140625" customWidth="1"/>
    <col min="24" max="24" width="1.7109375" customWidth="1"/>
  </cols>
  <sheetData>
    <row r="1" spans="1:25" ht="15.75" x14ac:dyDescent="0.25">
      <c r="A1" s="33"/>
      <c r="B1" s="33" t="s">
        <v>198</v>
      </c>
    </row>
    <row r="3" spans="1:25" ht="13.5" thickBot="1" x14ac:dyDescent="0.25">
      <c r="B3" s="38" t="s">
        <v>134</v>
      </c>
    </row>
    <row r="4" spans="1:25" ht="44.25" thickBot="1" x14ac:dyDescent="0.25">
      <c r="B4" s="39" t="s">
        <v>91</v>
      </c>
      <c r="C4" s="42" t="s">
        <v>92</v>
      </c>
      <c r="D4" s="40" t="s">
        <v>93</v>
      </c>
      <c r="E4" s="82" t="s">
        <v>199</v>
      </c>
      <c r="F4" s="40"/>
      <c r="G4" s="41" t="s">
        <v>18</v>
      </c>
      <c r="H4" s="42" t="s">
        <v>19</v>
      </c>
      <c r="I4" s="43" t="s">
        <v>20</v>
      </c>
      <c r="J4" s="43" t="s">
        <v>21</v>
      </c>
      <c r="K4" s="42" t="s">
        <v>22</v>
      </c>
      <c r="L4" s="42" t="s">
        <v>23</v>
      </c>
      <c r="M4" s="42" t="s">
        <v>24</v>
      </c>
      <c r="N4" s="42" t="s">
        <v>25</v>
      </c>
      <c r="O4" s="41" t="s">
        <v>26</v>
      </c>
      <c r="P4" s="42" t="s">
        <v>27</v>
      </c>
      <c r="Q4" s="43" t="s">
        <v>94</v>
      </c>
      <c r="R4" s="42" t="s">
        <v>30</v>
      </c>
      <c r="S4" s="42" t="s">
        <v>95</v>
      </c>
      <c r="T4" s="42" t="s">
        <v>96</v>
      </c>
      <c r="U4" s="42" t="s">
        <v>64</v>
      </c>
      <c r="V4" s="44"/>
      <c r="W4" s="42" t="s">
        <v>13</v>
      </c>
      <c r="X4" s="44"/>
      <c r="Y4" s="45" t="s">
        <v>66</v>
      </c>
    </row>
    <row r="5" spans="1:25" x14ac:dyDescent="0.2">
      <c r="B5" s="35" t="s">
        <v>73</v>
      </c>
      <c r="C5" s="34">
        <v>1475</v>
      </c>
      <c r="D5" s="35" t="s">
        <v>200</v>
      </c>
      <c r="E5" s="109" t="s">
        <v>98</v>
      </c>
      <c r="F5" s="35"/>
      <c r="G5" s="110"/>
      <c r="I5" s="111"/>
      <c r="J5" s="111"/>
      <c r="O5" s="110"/>
      <c r="P5" s="34">
        <v>80</v>
      </c>
      <c r="Q5" s="111"/>
      <c r="U5" s="34">
        <f>P5</f>
        <v>80</v>
      </c>
      <c r="W5" s="34">
        <v>0</v>
      </c>
      <c r="Y5" s="34">
        <f>U5</f>
        <v>80</v>
      </c>
    </row>
    <row r="6" spans="1:25" x14ac:dyDescent="0.2">
      <c r="B6" s="35" t="s">
        <v>73</v>
      </c>
      <c r="C6" s="34">
        <v>1476</v>
      </c>
      <c r="D6" s="35" t="s">
        <v>201</v>
      </c>
      <c r="E6" s="109" t="s">
        <v>98</v>
      </c>
      <c r="F6" s="35"/>
      <c r="G6" s="110"/>
      <c r="I6" s="111"/>
      <c r="J6" s="111"/>
      <c r="O6" s="110"/>
      <c r="Q6" s="111"/>
      <c r="T6" s="34">
        <v>235.08</v>
      </c>
      <c r="U6" s="34">
        <f>T6</f>
        <v>235.08</v>
      </c>
      <c r="W6" s="34">
        <v>47.01</v>
      </c>
      <c r="Y6" s="57">
        <f>W6+U6</f>
        <v>282.09000000000003</v>
      </c>
    </row>
    <row r="7" spans="1:25" x14ac:dyDescent="0.2">
      <c r="B7" s="37" t="s">
        <v>73</v>
      </c>
      <c r="C7" s="37">
        <v>1477</v>
      </c>
      <c r="D7" s="37" t="s">
        <v>102</v>
      </c>
      <c r="E7" s="37" t="s">
        <v>98</v>
      </c>
      <c r="G7" s="58">
        <v>355.75</v>
      </c>
      <c r="H7" s="58"/>
      <c r="I7" s="58"/>
      <c r="J7" s="58">
        <v>31</v>
      </c>
      <c r="K7" s="58"/>
      <c r="L7" s="58">
        <v>142.65</v>
      </c>
      <c r="M7" s="58"/>
      <c r="N7" s="58"/>
      <c r="O7" s="58"/>
      <c r="P7" s="58"/>
      <c r="Q7" s="58"/>
      <c r="R7" s="58"/>
      <c r="S7" s="58"/>
      <c r="T7" s="58">
        <f>15+13.98</f>
        <v>28.98</v>
      </c>
      <c r="U7" s="66">
        <f>SUM(G7:T7)</f>
        <v>558.38</v>
      </c>
      <c r="W7" s="59"/>
      <c r="Y7" s="57">
        <f>W7+U7</f>
        <v>558.38</v>
      </c>
    </row>
    <row r="8" spans="1:25" x14ac:dyDescent="0.2">
      <c r="B8" s="37" t="s">
        <v>73</v>
      </c>
      <c r="C8" s="37">
        <v>1478</v>
      </c>
      <c r="D8" s="37" t="s">
        <v>202</v>
      </c>
      <c r="E8" s="37" t="s">
        <v>98</v>
      </c>
      <c r="G8" s="58"/>
      <c r="H8" s="58">
        <v>30.06</v>
      </c>
      <c r="I8" s="58"/>
      <c r="J8" s="58"/>
      <c r="K8" s="58"/>
      <c r="L8" s="58"/>
      <c r="M8" s="58"/>
      <c r="N8" s="58"/>
      <c r="O8" s="58"/>
      <c r="P8" s="58"/>
      <c r="Q8" s="58"/>
      <c r="R8" s="58"/>
      <c r="S8" s="58"/>
      <c r="T8" s="58"/>
      <c r="U8" s="66">
        <f t="shared" ref="U8:U71" si="0">SUM(G8:T8)</f>
        <v>30.06</v>
      </c>
      <c r="W8" s="59"/>
      <c r="Y8" s="57">
        <f t="shared" ref="Y8:Y70" si="1">W8+U8</f>
        <v>30.06</v>
      </c>
    </row>
    <row r="9" spans="1:25" x14ac:dyDescent="0.2">
      <c r="B9" s="37" t="s">
        <v>73</v>
      </c>
      <c r="C9" s="37">
        <v>1479</v>
      </c>
      <c r="D9" s="37" t="s">
        <v>203</v>
      </c>
      <c r="E9" s="37" t="s">
        <v>98</v>
      </c>
      <c r="G9" s="58"/>
      <c r="H9" s="58"/>
      <c r="I9" s="58"/>
      <c r="J9" s="58"/>
      <c r="K9" s="58"/>
      <c r="L9" s="58"/>
      <c r="M9" s="58"/>
      <c r="N9" s="58"/>
      <c r="O9" s="58">
        <v>50</v>
      </c>
      <c r="P9" s="58"/>
      <c r="Q9" s="58"/>
      <c r="R9" s="58"/>
      <c r="S9" s="58"/>
      <c r="T9" s="58"/>
      <c r="U9" s="66">
        <f t="shared" si="0"/>
        <v>50</v>
      </c>
      <c r="W9" s="59"/>
      <c r="Y9" s="57">
        <f t="shared" si="1"/>
        <v>50</v>
      </c>
    </row>
    <row r="10" spans="1:25" x14ac:dyDescent="0.2">
      <c r="B10" s="37" t="s">
        <v>73</v>
      </c>
      <c r="C10" s="37">
        <v>1480</v>
      </c>
      <c r="D10" s="37" t="s">
        <v>204</v>
      </c>
      <c r="E10" s="37" t="s">
        <v>98</v>
      </c>
      <c r="G10" s="58"/>
      <c r="H10" s="58"/>
      <c r="I10" s="58"/>
      <c r="J10" s="58"/>
      <c r="K10" s="58"/>
      <c r="L10" s="58"/>
      <c r="M10" s="58"/>
      <c r="N10" s="58"/>
      <c r="O10" s="58"/>
      <c r="P10" s="58"/>
      <c r="Q10" s="58"/>
      <c r="R10" s="58"/>
      <c r="S10" s="58"/>
      <c r="T10" s="58">
        <v>40</v>
      </c>
      <c r="U10" s="66">
        <f t="shared" si="0"/>
        <v>40</v>
      </c>
      <c r="W10" s="59">
        <v>8</v>
      </c>
      <c r="Y10" s="57">
        <f t="shared" si="1"/>
        <v>48</v>
      </c>
    </row>
    <row r="11" spans="1:25" x14ac:dyDescent="0.2">
      <c r="B11" s="37" t="s">
        <v>73</v>
      </c>
      <c r="C11" s="37">
        <v>1481</v>
      </c>
      <c r="D11" s="37" t="s">
        <v>205</v>
      </c>
      <c r="E11" s="37" t="s">
        <v>98</v>
      </c>
      <c r="G11" s="58"/>
      <c r="H11" s="58"/>
      <c r="I11" s="58"/>
      <c r="J11" s="58"/>
      <c r="K11" s="58"/>
      <c r="L11" s="58"/>
      <c r="M11" s="58"/>
      <c r="N11" s="58"/>
      <c r="O11" s="58"/>
      <c r="P11" s="58">
        <v>374.4</v>
      </c>
      <c r="Q11" s="58"/>
      <c r="R11" s="58"/>
      <c r="S11" s="58"/>
      <c r="T11" s="58"/>
      <c r="U11" s="66">
        <f t="shared" si="0"/>
        <v>374.4</v>
      </c>
      <c r="W11" s="59"/>
      <c r="Y11" s="57">
        <f t="shared" si="1"/>
        <v>374.4</v>
      </c>
    </row>
    <row r="12" spans="1:25" x14ac:dyDescent="0.2">
      <c r="B12" s="37" t="s">
        <v>73</v>
      </c>
      <c r="C12" s="37">
        <v>1482</v>
      </c>
      <c r="D12" s="37" t="s">
        <v>205</v>
      </c>
      <c r="E12" s="37" t="s">
        <v>98</v>
      </c>
      <c r="G12" s="58"/>
      <c r="H12" s="58"/>
      <c r="I12" s="58"/>
      <c r="J12" s="58"/>
      <c r="K12" s="58"/>
      <c r="L12" s="58"/>
      <c r="M12" s="58">
        <v>100</v>
      </c>
      <c r="N12" s="58"/>
      <c r="O12" s="58"/>
      <c r="P12" s="58"/>
      <c r="Q12" s="58"/>
      <c r="R12" s="58"/>
      <c r="S12" s="58"/>
      <c r="T12" s="58"/>
      <c r="U12" s="66">
        <f t="shared" si="0"/>
        <v>100</v>
      </c>
      <c r="W12" s="59">
        <v>20</v>
      </c>
      <c r="Y12" s="57">
        <f t="shared" si="1"/>
        <v>120</v>
      </c>
    </row>
    <row r="13" spans="1:25" x14ac:dyDescent="0.2">
      <c r="B13" s="37" t="s">
        <v>73</v>
      </c>
      <c r="C13" s="37">
        <v>1483</v>
      </c>
      <c r="D13" s="37" t="s">
        <v>206</v>
      </c>
      <c r="E13" s="37" t="s">
        <v>98</v>
      </c>
      <c r="G13" s="58"/>
      <c r="H13" s="58"/>
      <c r="I13" s="58"/>
      <c r="J13" s="58"/>
      <c r="K13" s="58"/>
      <c r="L13" s="58"/>
      <c r="M13" s="58"/>
      <c r="N13" s="58"/>
      <c r="O13" s="58"/>
      <c r="P13" s="58"/>
      <c r="Q13" s="58"/>
      <c r="R13" s="58"/>
      <c r="S13" s="58"/>
      <c r="T13" s="58">
        <v>300</v>
      </c>
      <c r="U13" s="66">
        <f t="shared" si="0"/>
        <v>300</v>
      </c>
      <c r="W13" s="59"/>
      <c r="Y13" s="57">
        <f t="shared" si="1"/>
        <v>300</v>
      </c>
    </row>
    <row r="14" spans="1:25" x14ac:dyDescent="0.2">
      <c r="B14" s="37" t="s">
        <v>73</v>
      </c>
      <c r="C14" s="37">
        <v>1484</v>
      </c>
      <c r="D14" s="37" t="s">
        <v>207</v>
      </c>
      <c r="E14" s="37" t="s">
        <v>98</v>
      </c>
      <c r="G14" s="58"/>
      <c r="H14" s="58"/>
      <c r="I14" s="58"/>
      <c r="J14" s="58"/>
      <c r="K14" s="58"/>
      <c r="L14" s="58"/>
      <c r="M14" s="58"/>
      <c r="N14" s="58"/>
      <c r="O14" s="58"/>
      <c r="P14" s="58">
        <v>80</v>
      </c>
      <c r="Q14" s="58"/>
      <c r="R14" s="58"/>
      <c r="S14" s="58"/>
      <c r="T14" s="58"/>
      <c r="U14" s="66">
        <f t="shared" si="0"/>
        <v>80</v>
      </c>
      <c r="W14" s="59"/>
      <c r="Y14" s="57">
        <f t="shared" si="1"/>
        <v>80</v>
      </c>
    </row>
    <row r="15" spans="1:25" x14ac:dyDescent="0.2">
      <c r="B15" s="37" t="s">
        <v>74</v>
      </c>
      <c r="C15" s="37">
        <v>1485</v>
      </c>
      <c r="D15" s="37" t="s">
        <v>208</v>
      </c>
      <c r="E15" s="37" t="s">
        <v>98</v>
      </c>
      <c r="G15" s="58"/>
      <c r="H15" s="58"/>
      <c r="I15" s="58"/>
      <c r="J15" s="58"/>
      <c r="K15" s="58"/>
      <c r="L15" s="58"/>
      <c r="M15" s="58"/>
      <c r="N15" s="58"/>
      <c r="O15" s="58"/>
      <c r="P15" s="58">
        <v>94.73</v>
      </c>
      <c r="Q15" s="58"/>
      <c r="R15" s="58"/>
      <c r="S15" s="58"/>
      <c r="T15" s="58"/>
      <c r="U15" s="66">
        <f t="shared" si="0"/>
        <v>94.73</v>
      </c>
      <c r="W15" s="59">
        <v>2.95</v>
      </c>
      <c r="Y15" s="57">
        <f t="shared" si="1"/>
        <v>97.68</v>
      </c>
    </row>
    <row r="16" spans="1:25" x14ac:dyDescent="0.2">
      <c r="B16" s="37" t="s">
        <v>74</v>
      </c>
      <c r="C16" s="37">
        <v>1486</v>
      </c>
      <c r="D16" s="37" t="s">
        <v>209</v>
      </c>
      <c r="E16" s="37" t="s">
        <v>98</v>
      </c>
      <c r="G16" s="58"/>
      <c r="H16" s="58"/>
      <c r="I16" s="58"/>
      <c r="J16" s="58"/>
      <c r="K16" s="58"/>
      <c r="L16" s="58"/>
      <c r="M16" s="58"/>
      <c r="N16" s="58"/>
      <c r="O16" s="58"/>
      <c r="P16" s="58"/>
      <c r="Q16" s="58">
        <v>110.38</v>
      </c>
      <c r="R16" s="58"/>
      <c r="S16" s="58"/>
      <c r="T16" s="58"/>
      <c r="U16" s="66">
        <f t="shared" si="0"/>
        <v>110.38</v>
      </c>
      <c r="W16" s="59">
        <v>22.08</v>
      </c>
      <c r="Y16" s="57">
        <f t="shared" si="1"/>
        <v>132.45999999999998</v>
      </c>
    </row>
    <row r="17" spans="2:27" x14ac:dyDescent="0.2">
      <c r="B17" s="37" t="s">
        <v>74</v>
      </c>
      <c r="C17" s="37">
        <v>1487</v>
      </c>
      <c r="D17" s="37" t="s">
        <v>210</v>
      </c>
      <c r="E17" s="37" t="s">
        <v>98</v>
      </c>
      <c r="G17" s="58"/>
      <c r="H17" s="58"/>
      <c r="I17" s="58"/>
      <c r="J17" s="58"/>
      <c r="K17" s="58"/>
      <c r="L17" s="58"/>
      <c r="M17" s="58"/>
      <c r="N17" s="58"/>
      <c r="O17" s="58"/>
      <c r="P17" s="58">
        <v>50.84</v>
      </c>
      <c r="Q17" s="58"/>
      <c r="R17" s="58"/>
      <c r="S17" s="58"/>
      <c r="T17" s="58"/>
      <c r="U17" s="66">
        <f t="shared" si="0"/>
        <v>50.84</v>
      </c>
      <c r="W17" s="59">
        <v>10.17</v>
      </c>
      <c r="Y17" s="57">
        <f t="shared" si="1"/>
        <v>61.010000000000005</v>
      </c>
    </row>
    <row r="18" spans="2:27" x14ac:dyDescent="0.2">
      <c r="B18" s="37" t="s">
        <v>74</v>
      </c>
      <c r="C18" s="37">
        <v>1488</v>
      </c>
      <c r="D18" s="37" t="s">
        <v>211</v>
      </c>
      <c r="E18" s="37" t="s">
        <v>98</v>
      </c>
      <c r="G18" s="58"/>
      <c r="H18" s="58"/>
      <c r="I18" s="58"/>
      <c r="J18" s="58"/>
      <c r="K18" s="58"/>
      <c r="L18" s="58"/>
      <c r="M18" s="58"/>
      <c r="N18" s="58"/>
      <c r="O18" s="58"/>
      <c r="P18" s="58"/>
      <c r="Q18" s="58"/>
      <c r="R18" s="58">
        <v>84</v>
      </c>
      <c r="S18" s="58">
        <v>20</v>
      </c>
      <c r="T18" s="58"/>
      <c r="U18" s="66">
        <f t="shared" si="0"/>
        <v>104</v>
      </c>
      <c r="W18" s="59"/>
      <c r="Y18" s="57">
        <f t="shared" si="1"/>
        <v>104</v>
      </c>
    </row>
    <row r="19" spans="2:27" x14ac:dyDescent="0.2">
      <c r="B19" s="37" t="s">
        <v>74</v>
      </c>
      <c r="C19" s="37">
        <v>1489</v>
      </c>
      <c r="D19" s="37" t="s">
        <v>212</v>
      </c>
      <c r="E19" s="37" t="s">
        <v>98</v>
      </c>
      <c r="G19" s="58">
        <v>348.4</v>
      </c>
      <c r="H19" s="58">
        <v>31.5</v>
      </c>
      <c r="I19" s="58"/>
      <c r="J19" s="58">
        <v>19</v>
      </c>
      <c r="K19" s="58"/>
      <c r="L19" s="58">
        <v>21</v>
      </c>
      <c r="M19" s="58"/>
      <c r="N19" s="58"/>
      <c r="O19" s="58"/>
      <c r="P19" s="58"/>
      <c r="Q19" s="58"/>
      <c r="R19" s="58"/>
      <c r="S19" s="58"/>
      <c r="T19" s="58"/>
      <c r="U19" s="66">
        <f t="shared" si="0"/>
        <v>419.9</v>
      </c>
      <c r="W19" s="59"/>
      <c r="Y19" s="57">
        <f t="shared" si="1"/>
        <v>419.9</v>
      </c>
    </row>
    <row r="20" spans="2:27" x14ac:dyDescent="0.2">
      <c r="B20" s="37" t="s">
        <v>74</v>
      </c>
      <c r="C20" s="37">
        <v>1490</v>
      </c>
      <c r="D20" s="37" t="s">
        <v>213</v>
      </c>
      <c r="E20" s="37"/>
      <c r="G20" s="58"/>
      <c r="H20" s="58"/>
      <c r="I20" s="58">
        <v>208</v>
      </c>
      <c r="J20" s="58"/>
      <c r="K20" s="58"/>
      <c r="L20" s="58"/>
      <c r="M20" s="58"/>
      <c r="N20" s="58"/>
      <c r="O20" s="58"/>
      <c r="P20" s="58"/>
      <c r="Q20" s="58"/>
      <c r="R20" s="58"/>
      <c r="S20" s="58"/>
      <c r="T20" s="58"/>
      <c r="U20" s="66">
        <f t="shared" si="0"/>
        <v>208</v>
      </c>
      <c r="W20" s="59">
        <v>39.83</v>
      </c>
      <c r="Y20" s="57">
        <f t="shared" si="1"/>
        <v>247.82999999999998</v>
      </c>
      <c r="AA20" s="12"/>
    </row>
    <row r="21" spans="2:27" x14ac:dyDescent="0.2">
      <c r="B21" s="37" t="s">
        <v>74</v>
      </c>
      <c r="C21" s="37">
        <v>1491</v>
      </c>
      <c r="D21" s="37" t="s">
        <v>214</v>
      </c>
      <c r="E21" s="37" t="s">
        <v>98</v>
      </c>
      <c r="G21" s="58">
        <v>17.8</v>
      </c>
      <c r="H21" s="58"/>
      <c r="I21" s="58"/>
      <c r="J21" s="58"/>
      <c r="K21" s="58"/>
      <c r="L21" s="58"/>
      <c r="M21" s="58"/>
      <c r="N21" s="58"/>
      <c r="O21" s="58"/>
      <c r="P21" s="58"/>
      <c r="Q21" s="58"/>
      <c r="R21" s="58"/>
      <c r="S21" s="58"/>
      <c r="T21" s="58"/>
      <c r="U21" s="66">
        <f t="shared" si="0"/>
        <v>17.8</v>
      </c>
      <c r="W21" s="59"/>
      <c r="Y21" s="57">
        <f t="shared" si="1"/>
        <v>17.8</v>
      </c>
    </row>
    <row r="22" spans="2:27" x14ac:dyDescent="0.2">
      <c r="B22" s="37" t="s">
        <v>74</v>
      </c>
      <c r="C22" s="37">
        <v>1492</v>
      </c>
      <c r="D22" s="37" t="s">
        <v>215</v>
      </c>
      <c r="E22" s="37" t="s">
        <v>98</v>
      </c>
      <c r="G22" s="58"/>
      <c r="H22" s="58"/>
      <c r="I22" s="58"/>
      <c r="J22" s="58"/>
      <c r="K22" s="58"/>
      <c r="L22" s="58">
        <v>33.79</v>
      </c>
      <c r="M22" s="58"/>
      <c r="N22" s="58"/>
      <c r="O22" s="58"/>
      <c r="P22" s="58"/>
      <c r="Q22" s="58"/>
      <c r="R22" s="58"/>
      <c r="S22" s="58"/>
      <c r="T22" s="58"/>
      <c r="U22" s="66">
        <f t="shared" si="0"/>
        <v>33.79</v>
      </c>
      <c r="W22" s="59"/>
      <c r="Y22" s="57">
        <f t="shared" si="1"/>
        <v>33.79</v>
      </c>
    </row>
    <row r="23" spans="2:27" x14ac:dyDescent="0.2">
      <c r="B23" s="37" t="s">
        <v>74</v>
      </c>
      <c r="C23" s="37">
        <v>1493</v>
      </c>
      <c r="D23" s="37" t="s">
        <v>216</v>
      </c>
      <c r="E23" s="37" t="s">
        <v>98</v>
      </c>
      <c r="G23" s="58"/>
      <c r="H23" s="58"/>
      <c r="I23" s="58"/>
      <c r="J23" s="58"/>
      <c r="K23" s="58"/>
      <c r="L23" s="58"/>
      <c r="M23" s="58"/>
      <c r="N23" s="58">
        <v>776.92</v>
      </c>
      <c r="O23" s="58"/>
      <c r="P23" s="58"/>
      <c r="Q23" s="58"/>
      <c r="R23" s="58"/>
      <c r="S23" s="58"/>
      <c r="T23" s="58"/>
      <c r="U23" s="66">
        <f t="shared" si="0"/>
        <v>776.92</v>
      </c>
      <c r="W23" s="59"/>
      <c r="Y23" s="57">
        <f t="shared" si="1"/>
        <v>776.92</v>
      </c>
    </row>
    <row r="24" spans="2:27" x14ac:dyDescent="0.2">
      <c r="B24" s="37" t="s">
        <v>74</v>
      </c>
      <c r="C24" s="37">
        <v>1494</v>
      </c>
      <c r="D24" s="37" t="s">
        <v>208</v>
      </c>
      <c r="E24" s="37" t="s">
        <v>98</v>
      </c>
      <c r="G24" s="58"/>
      <c r="H24" s="58"/>
      <c r="I24" s="58"/>
      <c r="J24" s="58"/>
      <c r="K24" s="58"/>
      <c r="L24" s="58"/>
      <c r="M24" s="58"/>
      <c r="N24" s="58"/>
      <c r="O24" s="58"/>
      <c r="P24" s="58">
        <v>117.9</v>
      </c>
      <c r="Q24" s="58"/>
      <c r="R24" s="58"/>
      <c r="S24" s="58"/>
      <c r="T24" s="58"/>
      <c r="U24" s="66">
        <f t="shared" si="0"/>
        <v>117.9</v>
      </c>
      <c r="W24" s="59"/>
      <c r="Y24" s="57">
        <f t="shared" si="1"/>
        <v>117.9</v>
      </c>
    </row>
    <row r="25" spans="2:27" x14ac:dyDescent="0.2">
      <c r="B25" s="37" t="s">
        <v>75</v>
      </c>
      <c r="C25" s="37">
        <v>1495</v>
      </c>
      <c r="D25" s="37" t="s">
        <v>177</v>
      </c>
      <c r="E25" s="37" t="s">
        <v>98</v>
      </c>
      <c r="G25" s="58"/>
      <c r="H25" s="58"/>
      <c r="I25" s="58"/>
      <c r="J25" s="58"/>
      <c r="K25" s="58"/>
      <c r="L25" s="58"/>
      <c r="M25" s="58"/>
      <c r="N25" s="58"/>
      <c r="O25" s="58"/>
      <c r="P25" s="58"/>
      <c r="Q25" s="58"/>
      <c r="R25" s="58">
        <v>20</v>
      </c>
      <c r="S25" s="58"/>
      <c r="T25" s="58"/>
      <c r="U25" s="66">
        <f t="shared" si="0"/>
        <v>20</v>
      </c>
      <c r="W25" s="59"/>
      <c r="Y25" s="57">
        <f t="shared" si="1"/>
        <v>20</v>
      </c>
    </row>
    <row r="26" spans="2:27" x14ac:dyDescent="0.2">
      <c r="B26" s="37" t="s">
        <v>75</v>
      </c>
      <c r="C26" s="37">
        <v>1496</v>
      </c>
      <c r="D26" s="37" t="s">
        <v>217</v>
      </c>
      <c r="E26" s="37" t="s">
        <v>98</v>
      </c>
      <c r="G26" s="58"/>
      <c r="H26" s="58"/>
      <c r="I26" s="58">
        <v>100</v>
      </c>
      <c r="J26" s="58"/>
      <c r="K26" s="58"/>
      <c r="L26" s="58"/>
      <c r="M26" s="58"/>
      <c r="N26" s="58"/>
      <c r="O26" s="58"/>
      <c r="P26" s="58"/>
      <c r="Q26" s="58"/>
      <c r="R26" s="58"/>
      <c r="S26" s="58"/>
      <c r="T26" s="58"/>
      <c r="U26" s="66">
        <f t="shared" si="0"/>
        <v>100</v>
      </c>
      <c r="W26" s="59">
        <v>20</v>
      </c>
      <c r="Y26" s="57">
        <f t="shared" si="1"/>
        <v>120</v>
      </c>
    </row>
    <row r="27" spans="2:27" x14ac:dyDescent="0.2">
      <c r="B27" s="37" t="s">
        <v>75</v>
      </c>
      <c r="C27" s="37">
        <v>1497</v>
      </c>
      <c r="D27" s="37" t="s">
        <v>218</v>
      </c>
      <c r="E27" s="37" t="s">
        <v>98</v>
      </c>
      <c r="G27" s="58">
        <v>366.21</v>
      </c>
      <c r="H27" s="58"/>
      <c r="I27" s="58"/>
      <c r="J27" s="58">
        <v>21.58</v>
      </c>
      <c r="K27" s="58"/>
      <c r="L27" s="58"/>
      <c r="M27" s="58"/>
      <c r="N27" s="58"/>
      <c r="O27" s="58"/>
      <c r="P27" s="58"/>
      <c r="Q27" s="58"/>
      <c r="R27" s="58"/>
      <c r="S27" s="58"/>
      <c r="T27" s="58"/>
      <c r="U27" s="66">
        <f t="shared" si="0"/>
        <v>387.78999999999996</v>
      </c>
      <c r="W27" s="59"/>
      <c r="Y27" s="57">
        <f t="shared" si="1"/>
        <v>387.78999999999996</v>
      </c>
    </row>
    <row r="28" spans="2:27" x14ac:dyDescent="0.2">
      <c r="B28" s="37" t="s">
        <v>75</v>
      </c>
      <c r="C28" s="37">
        <v>1498</v>
      </c>
      <c r="D28" s="37" t="s">
        <v>214</v>
      </c>
      <c r="E28" s="37" t="s">
        <v>98</v>
      </c>
      <c r="G28" s="58">
        <v>18</v>
      </c>
      <c r="H28" s="58"/>
      <c r="I28" s="58"/>
      <c r="J28" s="58"/>
      <c r="K28" s="58"/>
      <c r="L28" s="58"/>
      <c r="M28" s="58"/>
      <c r="N28" s="58"/>
      <c r="O28" s="58"/>
      <c r="P28" s="58"/>
      <c r="Q28" s="58"/>
      <c r="R28" s="58"/>
      <c r="S28" s="58"/>
      <c r="T28" s="58"/>
      <c r="U28" s="66">
        <f t="shared" si="0"/>
        <v>18</v>
      </c>
      <c r="W28" s="59"/>
      <c r="Y28" s="57">
        <f t="shared" si="1"/>
        <v>18</v>
      </c>
    </row>
    <row r="29" spans="2:27" x14ac:dyDescent="0.2">
      <c r="B29" s="37" t="s">
        <v>75</v>
      </c>
      <c r="C29" s="37">
        <v>1499</v>
      </c>
      <c r="D29" s="37" t="s">
        <v>219</v>
      </c>
      <c r="E29" s="37" t="s">
        <v>98</v>
      </c>
      <c r="G29" s="58"/>
      <c r="H29" s="58"/>
      <c r="I29" s="58"/>
      <c r="J29" s="58"/>
      <c r="K29" s="58"/>
      <c r="L29" s="58"/>
      <c r="M29" s="58"/>
      <c r="N29" s="58"/>
      <c r="O29" s="58"/>
      <c r="P29" s="58"/>
      <c r="Q29" s="58">
        <v>27.46</v>
      </c>
      <c r="R29" s="58"/>
      <c r="S29" s="58"/>
      <c r="T29" s="58"/>
      <c r="U29" s="66">
        <f t="shared" si="0"/>
        <v>27.46</v>
      </c>
      <c r="W29" s="59">
        <v>5.5</v>
      </c>
      <c r="Y29" s="57">
        <f t="shared" si="1"/>
        <v>32.96</v>
      </c>
    </row>
    <row r="30" spans="2:27" x14ac:dyDescent="0.2">
      <c r="B30" s="37" t="s">
        <v>76</v>
      </c>
      <c r="C30" s="37">
        <v>1501</v>
      </c>
      <c r="D30" s="37" t="s">
        <v>218</v>
      </c>
      <c r="E30" s="37" t="s">
        <v>98</v>
      </c>
      <c r="G30" s="58">
        <v>330.41</v>
      </c>
      <c r="H30" s="58"/>
      <c r="I30" s="58"/>
      <c r="J30" s="58">
        <v>185.13</v>
      </c>
      <c r="K30" s="58"/>
      <c r="L30" s="58"/>
      <c r="M30" s="58"/>
      <c r="N30" s="58"/>
      <c r="O30" s="58"/>
      <c r="P30" s="58"/>
      <c r="Q30" s="58"/>
      <c r="R30" s="58"/>
      <c r="S30" s="58"/>
      <c r="T30" s="58"/>
      <c r="U30" s="66">
        <f t="shared" si="0"/>
        <v>515.54</v>
      </c>
      <c r="W30" s="59">
        <v>8.69</v>
      </c>
      <c r="Y30" s="57">
        <f t="shared" si="1"/>
        <v>524.23</v>
      </c>
    </row>
    <row r="31" spans="2:27" x14ac:dyDescent="0.2">
      <c r="B31" s="37" t="s">
        <v>76</v>
      </c>
      <c r="C31" s="37">
        <v>1502</v>
      </c>
      <c r="D31" s="37" t="s">
        <v>220</v>
      </c>
      <c r="E31" s="37" t="s">
        <v>98</v>
      </c>
      <c r="G31" s="58"/>
      <c r="H31" s="58"/>
      <c r="I31" s="58"/>
      <c r="J31" s="58"/>
      <c r="K31" s="58"/>
      <c r="L31" s="58"/>
      <c r="M31" s="58"/>
      <c r="N31" s="58"/>
      <c r="O31" s="58"/>
      <c r="P31" s="58"/>
      <c r="Q31" s="58">
        <v>30</v>
      </c>
      <c r="R31" s="58"/>
      <c r="S31" s="58"/>
      <c r="T31" s="58"/>
      <c r="U31" s="66">
        <f t="shared" si="0"/>
        <v>30</v>
      </c>
      <c r="W31" s="59"/>
      <c r="Y31" s="57">
        <f t="shared" si="1"/>
        <v>30</v>
      </c>
    </row>
    <row r="32" spans="2:27" x14ac:dyDescent="0.2">
      <c r="B32" s="37" t="s">
        <v>76</v>
      </c>
      <c r="C32" s="37">
        <v>1503</v>
      </c>
      <c r="D32" s="37" t="s">
        <v>221</v>
      </c>
      <c r="E32" s="37" t="s">
        <v>98</v>
      </c>
      <c r="G32" s="58"/>
      <c r="H32" s="58"/>
      <c r="I32" s="58"/>
      <c r="J32" s="58"/>
      <c r="K32" s="58">
        <v>50</v>
      </c>
      <c r="L32" s="58"/>
      <c r="M32" s="58"/>
      <c r="N32" s="58"/>
      <c r="O32" s="58"/>
      <c r="P32" s="58"/>
      <c r="Q32" s="58"/>
      <c r="R32" s="58"/>
      <c r="S32" s="58"/>
      <c r="T32" s="58"/>
      <c r="U32" s="66">
        <f t="shared" si="0"/>
        <v>50</v>
      </c>
      <c r="W32" s="59"/>
      <c r="Y32" s="57">
        <f t="shared" si="1"/>
        <v>50</v>
      </c>
    </row>
    <row r="33" spans="2:25" x14ac:dyDescent="0.2">
      <c r="B33" s="37" t="s">
        <v>76</v>
      </c>
      <c r="C33" s="37">
        <v>1504</v>
      </c>
      <c r="D33" s="37" t="s">
        <v>222</v>
      </c>
      <c r="E33" s="37" t="s">
        <v>98</v>
      </c>
      <c r="G33" s="58"/>
      <c r="H33" s="58"/>
      <c r="I33" s="58"/>
      <c r="J33" s="58"/>
      <c r="K33" s="58"/>
      <c r="L33" s="58"/>
      <c r="M33" s="58"/>
      <c r="N33" s="58"/>
      <c r="O33" s="58"/>
      <c r="P33" s="58"/>
      <c r="Q33" s="58"/>
      <c r="R33" s="58"/>
      <c r="S33" s="58"/>
      <c r="T33" s="58">
        <v>100</v>
      </c>
      <c r="U33" s="66">
        <f t="shared" si="0"/>
        <v>100</v>
      </c>
      <c r="W33" s="59"/>
      <c r="Y33" s="57">
        <f t="shared" si="1"/>
        <v>100</v>
      </c>
    </row>
    <row r="34" spans="2:25" x14ac:dyDescent="0.2">
      <c r="B34" s="37" t="s">
        <v>76</v>
      </c>
      <c r="C34" s="37">
        <v>1505</v>
      </c>
      <c r="D34" s="37" t="s">
        <v>207</v>
      </c>
      <c r="E34" s="37" t="s">
        <v>98</v>
      </c>
      <c r="G34" s="58"/>
      <c r="H34" s="58"/>
      <c r="I34" s="58"/>
      <c r="J34" s="58"/>
      <c r="K34" s="58"/>
      <c r="L34" s="58"/>
      <c r="M34" s="58"/>
      <c r="N34" s="58"/>
      <c r="O34" s="58"/>
      <c r="P34" s="58">
        <v>80</v>
      </c>
      <c r="Q34" s="58"/>
      <c r="R34" s="58"/>
      <c r="S34" s="58"/>
      <c r="T34" s="58"/>
      <c r="U34" s="66">
        <f t="shared" si="0"/>
        <v>80</v>
      </c>
      <c r="W34" s="59"/>
      <c r="Y34" s="57">
        <f t="shared" si="1"/>
        <v>80</v>
      </c>
    </row>
    <row r="35" spans="2:25" x14ac:dyDescent="0.2">
      <c r="B35" s="37" t="s">
        <v>76</v>
      </c>
      <c r="C35" s="37">
        <v>1506</v>
      </c>
      <c r="D35" s="37" t="s">
        <v>214</v>
      </c>
      <c r="E35" s="37" t="s">
        <v>98</v>
      </c>
      <c r="G35" s="58">
        <v>17.8</v>
      </c>
      <c r="H35" s="58"/>
      <c r="I35" s="58"/>
      <c r="J35" s="58"/>
      <c r="K35" s="58"/>
      <c r="L35" s="58"/>
      <c r="M35" s="58"/>
      <c r="N35" s="58"/>
      <c r="O35" s="58"/>
      <c r="P35" s="58"/>
      <c r="Q35" s="58"/>
      <c r="R35" s="58"/>
      <c r="S35" s="58"/>
      <c r="T35" s="58"/>
      <c r="U35" s="66">
        <f t="shared" si="0"/>
        <v>17.8</v>
      </c>
      <c r="W35" s="59"/>
      <c r="Y35" s="57">
        <f t="shared" si="1"/>
        <v>17.8</v>
      </c>
    </row>
    <row r="36" spans="2:25" x14ac:dyDescent="0.2">
      <c r="B36" s="37" t="s">
        <v>77</v>
      </c>
      <c r="C36" s="37">
        <v>1507</v>
      </c>
      <c r="D36" s="37" t="s">
        <v>223</v>
      </c>
      <c r="E36" s="37" t="s">
        <v>98</v>
      </c>
      <c r="G36" s="58"/>
      <c r="H36" s="58"/>
      <c r="I36" s="58"/>
      <c r="J36" s="58"/>
      <c r="K36" s="58"/>
      <c r="L36" s="58"/>
      <c r="M36" s="58"/>
      <c r="N36" s="58"/>
      <c r="O36" s="58"/>
      <c r="P36" s="58"/>
      <c r="Q36" s="58">
        <v>732.5</v>
      </c>
      <c r="R36" s="58"/>
      <c r="S36" s="58"/>
      <c r="T36" s="58"/>
      <c r="U36" s="66">
        <f t="shared" si="0"/>
        <v>732.5</v>
      </c>
      <c r="W36" s="59"/>
      <c r="Y36" s="57">
        <f t="shared" si="1"/>
        <v>732.5</v>
      </c>
    </row>
    <row r="37" spans="2:25" x14ac:dyDescent="0.2">
      <c r="B37" s="37" t="s">
        <v>77</v>
      </c>
      <c r="C37" s="37">
        <v>1508</v>
      </c>
      <c r="D37" s="37" t="s">
        <v>224</v>
      </c>
      <c r="E37" s="37" t="s">
        <v>98</v>
      </c>
      <c r="G37" s="58"/>
      <c r="H37" s="58"/>
      <c r="I37" s="58"/>
      <c r="J37" s="58"/>
      <c r="K37" s="58"/>
      <c r="L37" s="58"/>
      <c r="M37" s="58"/>
      <c r="N37" s="58"/>
      <c r="O37" s="58"/>
      <c r="P37" s="58"/>
      <c r="Q37" s="58"/>
      <c r="R37" s="58"/>
      <c r="S37" s="58"/>
      <c r="T37" s="58">
        <v>22.8</v>
      </c>
      <c r="U37" s="66">
        <f t="shared" si="0"/>
        <v>22.8</v>
      </c>
      <c r="W37" s="59"/>
      <c r="Y37" s="57">
        <f t="shared" si="1"/>
        <v>22.8</v>
      </c>
    </row>
    <row r="38" spans="2:25" x14ac:dyDescent="0.2">
      <c r="B38" s="37" t="s">
        <v>77</v>
      </c>
      <c r="C38" s="37">
        <v>1509</v>
      </c>
      <c r="D38" s="37" t="s">
        <v>207</v>
      </c>
      <c r="E38" s="37" t="s">
        <v>98</v>
      </c>
      <c r="G38" s="58"/>
      <c r="H38" s="58"/>
      <c r="I38" s="58"/>
      <c r="J38" s="58"/>
      <c r="K38" s="58"/>
      <c r="L38" s="58"/>
      <c r="M38" s="58"/>
      <c r="N38" s="58"/>
      <c r="O38" s="58"/>
      <c r="P38" s="58">
        <v>79.2</v>
      </c>
      <c r="Q38" s="58"/>
      <c r="R38" s="58"/>
      <c r="S38" s="58"/>
      <c r="T38" s="58"/>
      <c r="U38" s="66">
        <f t="shared" si="0"/>
        <v>79.2</v>
      </c>
      <c r="W38" s="59"/>
      <c r="Y38" s="57">
        <f t="shared" si="1"/>
        <v>79.2</v>
      </c>
    </row>
    <row r="39" spans="2:25" x14ac:dyDescent="0.2">
      <c r="B39" s="37" t="s">
        <v>77</v>
      </c>
      <c r="C39" s="37">
        <v>1510</v>
      </c>
      <c r="D39" s="37" t="s">
        <v>225</v>
      </c>
      <c r="E39" s="37" t="s">
        <v>98</v>
      </c>
      <c r="G39" s="58"/>
      <c r="H39" s="58"/>
      <c r="I39" s="58"/>
      <c r="J39" s="58"/>
      <c r="K39" s="58"/>
      <c r="L39" s="58"/>
      <c r="M39" s="58"/>
      <c r="N39" s="58"/>
      <c r="O39" s="58"/>
      <c r="P39" s="58">
        <v>80</v>
      </c>
      <c r="Q39" s="58"/>
      <c r="R39" s="58"/>
      <c r="S39" s="58"/>
      <c r="T39" s="58"/>
      <c r="U39" s="66">
        <f t="shared" si="0"/>
        <v>80</v>
      </c>
      <c r="W39" s="59"/>
      <c r="Y39" s="57">
        <f t="shared" si="1"/>
        <v>80</v>
      </c>
    </row>
    <row r="40" spans="2:25" x14ac:dyDescent="0.2">
      <c r="B40" s="37" t="s">
        <v>77</v>
      </c>
      <c r="C40" s="37">
        <v>1511</v>
      </c>
      <c r="D40" s="37" t="s">
        <v>226</v>
      </c>
      <c r="E40" s="37" t="s">
        <v>98</v>
      </c>
      <c r="G40" s="58"/>
      <c r="H40" s="58"/>
      <c r="I40" s="58"/>
      <c r="J40" s="58"/>
      <c r="K40" s="58"/>
      <c r="L40" s="58"/>
      <c r="M40" s="58"/>
      <c r="N40" s="58"/>
      <c r="O40" s="58"/>
      <c r="P40" s="58">
        <v>30.91</v>
      </c>
      <c r="Q40" s="58"/>
      <c r="R40" s="58"/>
      <c r="S40" s="58"/>
      <c r="T40" s="58"/>
      <c r="U40" s="66">
        <f t="shared" si="0"/>
        <v>30.91</v>
      </c>
      <c r="W40" s="59">
        <v>6.18</v>
      </c>
      <c r="Y40" s="57">
        <f t="shared" si="1"/>
        <v>37.090000000000003</v>
      </c>
    </row>
    <row r="41" spans="2:25" x14ac:dyDescent="0.2">
      <c r="B41" s="37" t="s">
        <v>78</v>
      </c>
      <c r="C41" s="69" t="s">
        <v>227</v>
      </c>
      <c r="D41" s="37" t="s">
        <v>218</v>
      </c>
      <c r="E41" s="37" t="s">
        <v>98</v>
      </c>
      <c r="G41" s="58">
        <v>696.42</v>
      </c>
      <c r="H41" s="58"/>
      <c r="I41" s="58"/>
      <c r="J41" s="58"/>
      <c r="K41" s="58"/>
      <c r="L41" s="58"/>
      <c r="M41" s="58"/>
      <c r="N41" s="58"/>
      <c r="O41" s="58"/>
      <c r="P41" s="58"/>
      <c r="Q41" s="58"/>
      <c r="R41" s="58"/>
      <c r="S41" s="58"/>
      <c r="T41" s="58"/>
      <c r="U41" s="66">
        <f t="shared" si="0"/>
        <v>696.42</v>
      </c>
      <c r="W41" s="59"/>
      <c r="Y41" s="57">
        <f t="shared" si="1"/>
        <v>696.42</v>
      </c>
    </row>
    <row r="42" spans="2:25" x14ac:dyDescent="0.2">
      <c r="B42" s="37" t="s">
        <v>78</v>
      </c>
      <c r="C42" s="37">
        <v>6060</v>
      </c>
      <c r="D42" s="37" t="s">
        <v>228</v>
      </c>
      <c r="E42" s="37" t="s">
        <v>98</v>
      </c>
      <c r="G42" s="58"/>
      <c r="H42" s="58"/>
      <c r="I42" s="58"/>
      <c r="J42" s="58">
        <v>43.44</v>
      </c>
      <c r="K42" s="58"/>
      <c r="L42" s="58"/>
      <c r="M42" s="58"/>
      <c r="N42" s="58"/>
      <c r="O42" s="58"/>
      <c r="P42" s="58"/>
      <c r="Q42" s="58">
        <v>4.9800000000000004</v>
      </c>
      <c r="R42" s="58"/>
      <c r="S42" s="58"/>
      <c r="T42" s="58">
        <v>620</v>
      </c>
      <c r="U42" s="66">
        <f t="shared" si="0"/>
        <v>668.42</v>
      </c>
      <c r="W42" s="59">
        <v>133.69</v>
      </c>
      <c r="Y42" s="57">
        <f t="shared" si="1"/>
        <v>802.1099999999999</v>
      </c>
    </row>
    <row r="43" spans="2:25" x14ac:dyDescent="0.2">
      <c r="B43" s="37" t="s">
        <v>78</v>
      </c>
      <c r="C43" s="37">
        <v>1512</v>
      </c>
      <c r="D43" s="37" t="s">
        <v>211</v>
      </c>
      <c r="E43" s="37" t="s">
        <v>98</v>
      </c>
      <c r="G43" s="58"/>
      <c r="H43" s="58"/>
      <c r="I43" s="58"/>
      <c r="J43" s="58"/>
      <c r="K43" s="58"/>
      <c r="L43" s="58"/>
      <c r="M43" s="58"/>
      <c r="N43" s="58"/>
      <c r="O43" s="58"/>
      <c r="P43" s="58"/>
      <c r="Q43" s="58"/>
      <c r="R43" s="58">
        <v>36</v>
      </c>
      <c r="S43" s="58">
        <v>40</v>
      </c>
      <c r="T43" s="58"/>
      <c r="U43" s="66">
        <f t="shared" si="0"/>
        <v>76</v>
      </c>
      <c r="W43" s="59"/>
      <c r="Y43" s="57">
        <f t="shared" si="1"/>
        <v>76</v>
      </c>
    </row>
    <row r="44" spans="2:25" x14ac:dyDescent="0.2">
      <c r="B44" s="37" t="s">
        <v>78</v>
      </c>
      <c r="C44" s="37">
        <v>1513</v>
      </c>
      <c r="D44" s="37" t="s">
        <v>214</v>
      </c>
      <c r="E44" s="37" t="s">
        <v>98</v>
      </c>
      <c r="G44" s="58">
        <v>36</v>
      </c>
      <c r="H44" s="58"/>
      <c r="I44" s="58"/>
      <c r="J44" s="58"/>
      <c r="K44" s="58"/>
      <c r="L44" s="58"/>
      <c r="M44" s="58"/>
      <c r="N44" s="58"/>
      <c r="O44" s="58"/>
      <c r="P44" s="58"/>
      <c r="Q44" s="58"/>
      <c r="R44" s="58"/>
      <c r="S44" s="58"/>
      <c r="T44" s="58"/>
      <c r="U44" s="66">
        <f t="shared" si="0"/>
        <v>36</v>
      </c>
      <c r="W44" s="59"/>
      <c r="Y44" s="57">
        <f t="shared" si="1"/>
        <v>36</v>
      </c>
    </row>
    <row r="45" spans="2:25" x14ac:dyDescent="0.2">
      <c r="B45" s="37" t="s">
        <v>78</v>
      </c>
      <c r="C45" s="37">
        <v>1514</v>
      </c>
      <c r="D45" s="37" t="s">
        <v>207</v>
      </c>
      <c r="E45" s="37" t="s">
        <v>98</v>
      </c>
      <c r="G45" s="58"/>
      <c r="H45" s="58"/>
      <c r="I45" s="58"/>
      <c r="J45" s="58"/>
      <c r="K45" s="58"/>
      <c r="L45" s="58"/>
      <c r="M45" s="58"/>
      <c r="N45" s="58"/>
      <c r="O45" s="58"/>
      <c r="P45" s="58">
        <v>80</v>
      </c>
      <c r="Q45" s="58"/>
      <c r="R45" s="58"/>
      <c r="S45" s="58"/>
      <c r="T45" s="58"/>
      <c r="U45" s="66">
        <f t="shared" si="0"/>
        <v>80</v>
      </c>
      <c r="W45" s="59"/>
      <c r="Y45" s="57">
        <f t="shared" si="1"/>
        <v>80</v>
      </c>
    </row>
    <row r="46" spans="2:25" x14ac:dyDescent="0.2">
      <c r="B46" s="37" t="s">
        <v>78</v>
      </c>
      <c r="C46" s="37"/>
      <c r="D46" s="37" t="s">
        <v>229</v>
      </c>
      <c r="E46" s="37" t="s">
        <v>98</v>
      </c>
      <c r="G46" s="58"/>
      <c r="H46" s="58"/>
      <c r="I46" s="58"/>
      <c r="J46" s="58"/>
      <c r="K46" s="58"/>
      <c r="L46" s="58"/>
      <c r="M46" s="58"/>
      <c r="N46" s="58"/>
      <c r="O46" s="58">
        <v>200</v>
      </c>
      <c r="P46" s="58"/>
      <c r="Q46" s="58"/>
      <c r="R46" s="58"/>
      <c r="S46" s="58"/>
      <c r="T46" s="58"/>
      <c r="U46" s="66">
        <f t="shared" si="0"/>
        <v>200</v>
      </c>
      <c r="W46" s="59">
        <v>40</v>
      </c>
      <c r="Y46" s="57">
        <f t="shared" si="1"/>
        <v>240</v>
      </c>
    </row>
    <row r="47" spans="2:25" x14ac:dyDescent="0.2">
      <c r="B47" s="37" t="s">
        <v>78</v>
      </c>
      <c r="C47" s="37">
        <v>1515</v>
      </c>
      <c r="D47" s="37" t="s">
        <v>207</v>
      </c>
      <c r="E47" s="37" t="s">
        <v>98</v>
      </c>
      <c r="G47" s="58"/>
      <c r="H47" s="58"/>
      <c r="I47" s="58"/>
      <c r="J47" s="58"/>
      <c r="K47" s="58"/>
      <c r="L47" s="58"/>
      <c r="M47" s="58"/>
      <c r="N47" s="58"/>
      <c r="O47" s="58"/>
      <c r="P47" s="58">
        <v>80</v>
      </c>
      <c r="Q47" s="58"/>
      <c r="R47" s="58"/>
      <c r="S47" s="58"/>
      <c r="T47" s="58"/>
      <c r="U47" s="66">
        <f t="shared" si="0"/>
        <v>80</v>
      </c>
      <c r="W47" s="59"/>
      <c r="Y47" s="57">
        <f t="shared" si="1"/>
        <v>80</v>
      </c>
    </row>
    <row r="48" spans="2:25" x14ac:dyDescent="0.2">
      <c r="B48" s="37" t="s">
        <v>79</v>
      </c>
      <c r="C48" s="37" t="s">
        <v>230</v>
      </c>
      <c r="D48" s="37" t="s">
        <v>231</v>
      </c>
      <c r="E48" s="37" t="s">
        <v>98</v>
      </c>
      <c r="G48" s="58"/>
      <c r="H48" s="58"/>
      <c r="I48" s="58"/>
      <c r="J48" s="58"/>
      <c r="K48" s="58"/>
      <c r="L48" s="58"/>
      <c r="M48" s="58"/>
      <c r="N48" s="58"/>
      <c r="O48" s="58">
        <v>200</v>
      </c>
      <c r="P48" s="58"/>
      <c r="Q48" s="58"/>
      <c r="R48" s="58"/>
      <c r="S48" s="58"/>
      <c r="T48" s="58"/>
      <c r="U48" s="66">
        <f t="shared" si="0"/>
        <v>200</v>
      </c>
      <c r="W48" s="59"/>
      <c r="Y48" s="57">
        <f t="shared" si="1"/>
        <v>200</v>
      </c>
    </row>
    <row r="49" spans="2:25" x14ac:dyDescent="0.2">
      <c r="B49" s="37" t="s">
        <v>79</v>
      </c>
      <c r="C49" s="37">
        <v>7866</v>
      </c>
      <c r="D49" s="37" t="s">
        <v>232</v>
      </c>
      <c r="E49" s="37" t="s">
        <v>98</v>
      </c>
      <c r="G49" s="58"/>
      <c r="H49" s="58"/>
      <c r="I49" s="58"/>
      <c r="J49" s="58"/>
      <c r="K49" s="58"/>
      <c r="L49" s="58"/>
      <c r="M49" s="58"/>
      <c r="N49" s="58"/>
      <c r="O49" s="58"/>
      <c r="P49" s="58"/>
      <c r="Q49" s="58">
        <v>232</v>
      </c>
      <c r="R49" s="58"/>
      <c r="S49" s="58"/>
      <c r="T49" s="58"/>
      <c r="U49" s="66">
        <f t="shared" si="0"/>
        <v>232</v>
      </c>
      <c r="W49" s="59"/>
      <c r="Y49" s="57">
        <f t="shared" si="1"/>
        <v>232</v>
      </c>
    </row>
    <row r="50" spans="2:25" x14ac:dyDescent="0.2">
      <c r="B50" s="37" t="s">
        <v>79</v>
      </c>
      <c r="C50" s="37">
        <v>1516</v>
      </c>
      <c r="D50" s="37" t="s">
        <v>214</v>
      </c>
      <c r="E50" s="37" t="s">
        <v>98</v>
      </c>
      <c r="G50" s="58">
        <v>17.8</v>
      </c>
      <c r="H50" s="58"/>
      <c r="I50" s="58"/>
      <c r="J50" s="58"/>
      <c r="K50" s="58"/>
      <c r="L50" s="58"/>
      <c r="M50" s="58"/>
      <c r="N50" s="58"/>
      <c r="O50" s="58"/>
      <c r="P50" s="58"/>
      <c r="Q50" s="58"/>
      <c r="R50" s="58"/>
      <c r="S50" s="58"/>
      <c r="T50" s="58"/>
      <c r="U50" s="66">
        <f t="shared" si="0"/>
        <v>17.8</v>
      </c>
      <c r="W50" s="59"/>
      <c r="Y50" s="57">
        <f t="shared" si="1"/>
        <v>17.8</v>
      </c>
    </row>
    <row r="51" spans="2:25" x14ac:dyDescent="0.2">
      <c r="B51" s="37" t="s">
        <v>79</v>
      </c>
      <c r="C51" s="37">
        <v>982</v>
      </c>
      <c r="D51" s="37" t="s">
        <v>233</v>
      </c>
      <c r="E51" s="37" t="s">
        <v>98</v>
      </c>
      <c r="G51" s="58">
        <v>348.41</v>
      </c>
      <c r="H51" s="58"/>
      <c r="I51" s="58"/>
      <c r="J51" s="58"/>
      <c r="K51" s="58"/>
      <c r="L51" s="58"/>
      <c r="M51" s="58"/>
      <c r="N51" s="58"/>
      <c r="O51" s="58"/>
      <c r="P51" s="58"/>
      <c r="Q51" s="58"/>
      <c r="R51" s="58"/>
      <c r="S51" s="58"/>
      <c r="T51" s="58"/>
      <c r="U51" s="66">
        <f t="shared" si="0"/>
        <v>348.41</v>
      </c>
      <c r="W51" s="59"/>
      <c r="Y51" s="57">
        <f t="shared" si="1"/>
        <v>348.41</v>
      </c>
    </row>
    <row r="52" spans="2:25" x14ac:dyDescent="0.2">
      <c r="B52" s="37" t="s">
        <v>79</v>
      </c>
      <c r="C52" s="37">
        <v>2147</v>
      </c>
      <c r="D52" s="37" t="s">
        <v>234</v>
      </c>
      <c r="E52" s="37" t="s">
        <v>98</v>
      </c>
      <c r="G52" s="58"/>
      <c r="H52" s="58"/>
      <c r="I52" s="58"/>
      <c r="J52" s="58"/>
      <c r="K52" s="58"/>
      <c r="L52" s="58"/>
      <c r="M52" s="58"/>
      <c r="N52" s="58"/>
      <c r="O52" s="58">
        <v>200</v>
      </c>
      <c r="P52" s="58"/>
      <c r="Q52" s="58"/>
      <c r="R52" s="58"/>
      <c r="S52" s="58"/>
      <c r="T52" s="58"/>
      <c r="U52" s="66">
        <f t="shared" si="0"/>
        <v>200</v>
      </c>
      <c r="W52" s="59">
        <v>40</v>
      </c>
      <c r="Y52" s="57">
        <f t="shared" si="1"/>
        <v>240</v>
      </c>
    </row>
    <row r="53" spans="2:25" x14ac:dyDescent="0.2">
      <c r="B53" s="37" t="s">
        <v>80</v>
      </c>
      <c r="C53" s="37"/>
      <c r="D53" s="37" t="s">
        <v>235</v>
      </c>
      <c r="E53" s="37" t="s">
        <v>98</v>
      </c>
      <c r="G53" s="58">
        <v>348.21</v>
      </c>
      <c r="H53" s="58"/>
      <c r="I53" s="58"/>
      <c r="J53" s="58"/>
      <c r="K53" s="58"/>
      <c r="L53" s="58"/>
      <c r="M53" s="58"/>
      <c r="N53" s="58"/>
      <c r="O53" s="58"/>
      <c r="P53" s="58"/>
      <c r="Q53" s="58"/>
      <c r="R53" s="58"/>
      <c r="S53" s="58"/>
      <c r="T53" s="58"/>
      <c r="U53" s="66">
        <f t="shared" si="0"/>
        <v>348.21</v>
      </c>
      <c r="W53" s="59"/>
      <c r="Y53" s="57">
        <f t="shared" si="1"/>
        <v>348.21</v>
      </c>
    </row>
    <row r="54" spans="2:25" x14ac:dyDescent="0.2">
      <c r="B54" s="37" t="s">
        <v>80</v>
      </c>
      <c r="C54" s="37">
        <v>1520</v>
      </c>
      <c r="D54" s="37" t="s">
        <v>214</v>
      </c>
      <c r="E54" s="37" t="s">
        <v>98</v>
      </c>
      <c r="G54" s="58">
        <v>18</v>
      </c>
      <c r="H54" s="58"/>
      <c r="I54" s="58"/>
      <c r="J54" s="58"/>
      <c r="K54" s="58"/>
      <c r="L54" s="58"/>
      <c r="M54" s="58"/>
      <c r="N54" s="58"/>
      <c r="O54" s="58"/>
      <c r="P54" s="58"/>
      <c r="Q54" s="58"/>
      <c r="R54" s="58"/>
      <c r="S54" s="58"/>
      <c r="T54" s="58"/>
      <c r="U54" s="66">
        <f t="shared" si="0"/>
        <v>18</v>
      </c>
      <c r="W54" s="59"/>
      <c r="Y54" s="57">
        <f t="shared" si="1"/>
        <v>18</v>
      </c>
    </row>
    <row r="55" spans="2:25" x14ac:dyDescent="0.2">
      <c r="B55" s="37" t="s">
        <v>80</v>
      </c>
      <c r="C55" s="37"/>
      <c r="D55" s="37" t="s">
        <v>236</v>
      </c>
      <c r="E55" s="37" t="s">
        <v>98</v>
      </c>
      <c r="G55" s="58"/>
      <c r="H55" s="58"/>
      <c r="I55" s="58"/>
      <c r="J55" s="58">
        <v>81.39</v>
      </c>
      <c r="K55" s="58"/>
      <c r="L55" s="58"/>
      <c r="M55" s="58"/>
      <c r="N55" s="58"/>
      <c r="O55" s="58"/>
      <c r="P55" s="58"/>
      <c r="Q55" s="58"/>
      <c r="R55" s="58"/>
      <c r="S55" s="58"/>
      <c r="T55" s="58"/>
      <c r="U55" s="66">
        <f t="shared" si="0"/>
        <v>81.39</v>
      </c>
      <c r="W55" s="59"/>
      <c r="Y55" s="57">
        <f t="shared" si="1"/>
        <v>81.39</v>
      </c>
    </row>
    <row r="56" spans="2:25" x14ac:dyDescent="0.2">
      <c r="B56" s="37" t="s">
        <v>80</v>
      </c>
      <c r="C56" s="37">
        <v>1517</v>
      </c>
      <c r="D56" s="37" t="s">
        <v>223</v>
      </c>
      <c r="E56" s="37" t="s">
        <v>98</v>
      </c>
      <c r="G56" s="58"/>
      <c r="H56" s="58"/>
      <c r="I56" s="58"/>
      <c r="J56" s="58"/>
      <c r="K56" s="58"/>
      <c r="L56" s="58"/>
      <c r="M56" s="58"/>
      <c r="N56" s="58"/>
      <c r="O56" s="58"/>
      <c r="P56" s="58"/>
      <c r="Q56" s="58">
        <v>225</v>
      </c>
      <c r="R56" s="58"/>
      <c r="S56" s="58"/>
      <c r="T56" s="58"/>
      <c r="U56" s="66">
        <f t="shared" si="0"/>
        <v>225</v>
      </c>
      <c r="W56" s="59"/>
      <c r="Y56" s="57">
        <f t="shared" si="1"/>
        <v>225</v>
      </c>
    </row>
    <row r="57" spans="2:25" x14ac:dyDescent="0.2">
      <c r="B57" s="37" t="s">
        <v>80</v>
      </c>
      <c r="C57" s="37">
        <v>1518</v>
      </c>
      <c r="D57" s="37" t="s">
        <v>207</v>
      </c>
      <c r="E57" s="37" t="s">
        <v>98</v>
      </c>
      <c r="G57" s="58"/>
      <c r="H57" s="58"/>
      <c r="I57" s="58"/>
      <c r="J57" s="58"/>
      <c r="K57" s="58"/>
      <c r="L57" s="58"/>
      <c r="M57" s="58"/>
      <c r="N57" s="58"/>
      <c r="O57" s="58"/>
      <c r="P57" s="58">
        <v>80</v>
      </c>
      <c r="Q57" s="58"/>
      <c r="R57" s="58"/>
      <c r="S57" s="58"/>
      <c r="T57" s="58"/>
      <c r="U57" s="66">
        <f t="shared" si="0"/>
        <v>80</v>
      </c>
      <c r="W57" s="59"/>
      <c r="Y57" s="57">
        <f t="shared" si="1"/>
        <v>80</v>
      </c>
    </row>
    <row r="58" spans="2:25" x14ac:dyDescent="0.2">
      <c r="B58" s="37" t="s">
        <v>80</v>
      </c>
      <c r="C58" s="37">
        <v>1519</v>
      </c>
      <c r="D58" s="37" t="s">
        <v>202</v>
      </c>
      <c r="E58" s="37" t="s">
        <v>98</v>
      </c>
      <c r="G58" s="58"/>
      <c r="H58" s="58">
        <v>27.45</v>
      </c>
      <c r="I58" s="58"/>
      <c r="J58" s="58"/>
      <c r="K58" s="58"/>
      <c r="L58" s="58"/>
      <c r="M58" s="58"/>
      <c r="N58" s="58"/>
      <c r="O58" s="58"/>
      <c r="P58" s="58"/>
      <c r="Q58" s="58"/>
      <c r="R58" s="58"/>
      <c r="S58" s="58"/>
      <c r="T58" s="58"/>
      <c r="U58" s="66">
        <f t="shared" si="0"/>
        <v>27.45</v>
      </c>
      <c r="W58" s="59"/>
      <c r="Y58" s="57">
        <f t="shared" si="1"/>
        <v>27.45</v>
      </c>
    </row>
    <row r="59" spans="2:25" x14ac:dyDescent="0.2">
      <c r="B59" s="37" t="s">
        <v>81</v>
      </c>
      <c r="C59" s="37">
        <v>1520</v>
      </c>
      <c r="D59" s="37" t="s">
        <v>237</v>
      </c>
      <c r="E59" s="37" t="s">
        <v>98</v>
      </c>
      <c r="G59" s="58"/>
      <c r="H59" s="58"/>
      <c r="I59" s="58"/>
      <c r="J59" s="58"/>
      <c r="K59" s="58"/>
      <c r="L59" s="58"/>
      <c r="M59" s="58"/>
      <c r="N59" s="58"/>
      <c r="O59" s="58"/>
      <c r="P59" s="58"/>
      <c r="Q59" s="58"/>
      <c r="R59" s="58"/>
      <c r="S59" s="58"/>
      <c r="T59" s="58">
        <v>49.5</v>
      </c>
      <c r="U59" s="66">
        <f t="shared" si="0"/>
        <v>49.5</v>
      </c>
      <c r="W59" s="59"/>
      <c r="Y59" s="57">
        <f t="shared" si="1"/>
        <v>49.5</v>
      </c>
    </row>
    <row r="60" spans="2:25" x14ac:dyDescent="0.2">
      <c r="B60" s="37" t="s">
        <v>81</v>
      </c>
      <c r="C60" s="37">
        <v>1522</v>
      </c>
      <c r="D60" s="37" t="s">
        <v>238</v>
      </c>
      <c r="E60" s="37" t="s">
        <v>98</v>
      </c>
      <c r="G60" s="58"/>
      <c r="H60" s="58"/>
      <c r="I60" s="58"/>
      <c r="J60" s="58"/>
      <c r="K60" s="58"/>
      <c r="L60" s="58"/>
      <c r="M60" s="58"/>
      <c r="N60" s="58"/>
      <c r="O60" s="58"/>
      <c r="P60" s="58"/>
      <c r="Q60" s="58"/>
      <c r="R60" s="58"/>
      <c r="S60" s="58"/>
      <c r="T60" s="58">
        <v>37.5</v>
      </c>
      <c r="U60" s="66">
        <f t="shared" si="0"/>
        <v>37.5</v>
      </c>
      <c r="W60" s="59"/>
      <c r="Y60" s="57">
        <f t="shared" si="1"/>
        <v>37.5</v>
      </c>
    </row>
    <row r="61" spans="2:25" x14ac:dyDescent="0.2">
      <c r="B61" s="37" t="s">
        <v>81</v>
      </c>
      <c r="C61" s="37">
        <v>1523</v>
      </c>
      <c r="D61" s="37" t="s">
        <v>239</v>
      </c>
      <c r="E61" s="37" t="s">
        <v>98</v>
      </c>
      <c r="G61" s="58"/>
      <c r="H61" s="58"/>
      <c r="I61" s="58"/>
      <c r="J61" s="58"/>
      <c r="K61" s="58"/>
      <c r="L61" s="58"/>
      <c r="M61" s="58"/>
      <c r="N61" s="58"/>
      <c r="O61" s="58"/>
      <c r="P61" s="58"/>
      <c r="Q61" s="58"/>
      <c r="R61" s="58"/>
      <c r="S61" s="58"/>
      <c r="T61" s="58">
        <v>33.79</v>
      </c>
      <c r="U61" s="66">
        <f t="shared" si="0"/>
        <v>33.79</v>
      </c>
      <c r="W61" s="59"/>
      <c r="Y61" s="57">
        <f t="shared" si="1"/>
        <v>33.79</v>
      </c>
    </row>
    <row r="62" spans="2:25" x14ac:dyDescent="0.2">
      <c r="B62" s="37" t="s">
        <v>81</v>
      </c>
      <c r="C62" s="37">
        <v>1524</v>
      </c>
      <c r="D62" s="37" t="s">
        <v>240</v>
      </c>
      <c r="E62" s="37" t="s">
        <v>98</v>
      </c>
      <c r="G62" s="58"/>
      <c r="H62" s="58"/>
      <c r="I62" s="58"/>
      <c r="J62" s="58"/>
      <c r="K62" s="58"/>
      <c r="L62" s="58"/>
      <c r="M62" s="58"/>
      <c r="N62" s="58"/>
      <c r="O62" s="58"/>
      <c r="P62" s="58"/>
      <c r="Q62" s="58"/>
      <c r="R62" s="58"/>
      <c r="S62" s="58"/>
      <c r="T62" s="58">
        <v>19.670000000000002</v>
      </c>
      <c r="U62" s="66">
        <f t="shared" si="0"/>
        <v>19.670000000000002</v>
      </c>
      <c r="W62" s="59"/>
      <c r="Y62" s="57">
        <f t="shared" si="1"/>
        <v>19.670000000000002</v>
      </c>
    </row>
    <row r="63" spans="2:25" x14ac:dyDescent="0.2">
      <c r="B63" s="37" t="s">
        <v>81</v>
      </c>
      <c r="C63" s="37">
        <v>6362</v>
      </c>
      <c r="D63" s="37" t="s">
        <v>226</v>
      </c>
      <c r="E63" s="37" t="s">
        <v>98</v>
      </c>
      <c r="G63" s="58"/>
      <c r="H63" s="58"/>
      <c r="I63" s="58"/>
      <c r="J63" s="58"/>
      <c r="K63" s="58"/>
      <c r="L63" s="58"/>
      <c r="M63" s="58"/>
      <c r="N63" s="58"/>
      <c r="O63" s="58"/>
      <c r="P63" s="58">
        <v>22.58</v>
      </c>
      <c r="Q63" s="58"/>
      <c r="R63" s="58"/>
      <c r="S63" s="58"/>
      <c r="T63" s="58"/>
      <c r="U63" s="66">
        <f t="shared" si="0"/>
        <v>22.58</v>
      </c>
      <c r="W63" s="59">
        <v>4.5199999999999996</v>
      </c>
      <c r="Y63" s="57">
        <f t="shared" si="1"/>
        <v>27.099999999999998</v>
      </c>
    </row>
    <row r="64" spans="2:25" x14ac:dyDescent="0.2">
      <c r="B64" s="37" t="s">
        <v>81</v>
      </c>
      <c r="C64" s="37">
        <v>8691</v>
      </c>
      <c r="D64" s="37" t="s">
        <v>241</v>
      </c>
      <c r="E64" s="37" t="s">
        <v>98</v>
      </c>
      <c r="G64" s="58"/>
      <c r="H64" s="58"/>
      <c r="I64" s="58"/>
      <c r="J64" s="58"/>
      <c r="K64" s="58"/>
      <c r="L64" s="58"/>
      <c r="M64" s="58"/>
      <c r="N64" s="58"/>
      <c r="O64" s="58"/>
      <c r="P64" s="58"/>
      <c r="Q64" s="58"/>
      <c r="R64" s="58"/>
      <c r="S64" s="58">
        <v>624</v>
      </c>
      <c r="T64" s="58"/>
      <c r="U64" s="66">
        <f t="shared" si="0"/>
        <v>624</v>
      </c>
      <c r="W64" s="59">
        <v>9.6</v>
      </c>
      <c r="Y64" s="57">
        <f t="shared" si="1"/>
        <v>633.6</v>
      </c>
    </row>
    <row r="65" spans="2:25" x14ac:dyDescent="0.2">
      <c r="B65" s="37" t="s">
        <v>81</v>
      </c>
      <c r="C65" s="37">
        <v>7270</v>
      </c>
      <c r="D65" s="37" t="s">
        <v>218</v>
      </c>
      <c r="E65" s="37" t="s">
        <v>98</v>
      </c>
      <c r="G65" s="58">
        <v>491.61</v>
      </c>
      <c r="H65" s="58"/>
      <c r="I65" s="58"/>
      <c r="J65" s="58"/>
      <c r="K65" s="58"/>
      <c r="L65" s="58"/>
      <c r="M65" s="58"/>
      <c r="N65" s="58"/>
      <c r="O65" s="58"/>
      <c r="P65" s="58"/>
      <c r="Q65" s="58"/>
      <c r="R65" s="58"/>
      <c r="S65" s="58"/>
      <c r="T65" s="58"/>
      <c r="U65" s="66">
        <f t="shared" si="0"/>
        <v>491.61</v>
      </c>
      <c r="W65" s="59"/>
      <c r="Y65" s="57">
        <f t="shared" si="1"/>
        <v>491.61</v>
      </c>
    </row>
    <row r="66" spans="2:25" x14ac:dyDescent="0.2">
      <c r="B66" s="37" t="s">
        <v>81</v>
      </c>
      <c r="C66" s="37">
        <v>1525</v>
      </c>
      <c r="D66" s="37" t="s">
        <v>242</v>
      </c>
      <c r="E66" s="37" t="s">
        <v>98</v>
      </c>
      <c r="G66" s="58"/>
      <c r="H66" s="58"/>
      <c r="I66" s="58"/>
      <c r="J66" s="58"/>
      <c r="K66" s="58"/>
      <c r="L66" s="58"/>
      <c r="M66" s="58"/>
      <c r="N66" s="58"/>
      <c r="O66" s="58"/>
      <c r="P66" s="58">
        <v>170</v>
      </c>
      <c r="Q66" s="58"/>
      <c r="R66" s="58"/>
      <c r="S66" s="58"/>
      <c r="T66" s="58"/>
      <c r="U66" s="66">
        <f t="shared" si="0"/>
        <v>170</v>
      </c>
      <c r="W66" s="59"/>
      <c r="Y66" s="57">
        <f t="shared" si="1"/>
        <v>170</v>
      </c>
    </row>
    <row r="67" spans="2:25" x14ac:dyDescent="0.2">
      <c r="B67" s="37" t="s">
        <v>82</v>
      </c>
      <c r="C67" s="37">
        <v>3830</v>
      </c>
      <c r="D67" s="37" t="s">
        <v>243</v>
      </c>
      <c r="E67" s="37" t="s">
        <v>98</v>
      </c>
      <c r="G67" s="58"/>
      <c r="H67" s="58">
        <v>20.25</v>
      </c>
      <c r="I67" s="58"/>
      <c r="J67" s="58"/>
      <c r="K67" s="58"/>
      <c r="L67" s="58"/>
      <c r="M67" s="58"/>
      <c r="N67" s="58"/>
      <c r="O67" s="58"/>
      <c r="P67" s="58"/>
      <c r="Q67" s="58"/>
      <c r="R67" s="58"/>
      <c r="S67" s="58"/>
      <c r="T67" s="58">
        <v>213.15</v>
      </c>
      <c r="U67" s="66">
        <f t="shared" si="0"/>
        <v>233.4</v>
      </c>
      <c r="W67" s="59"/>
      <c r="Y67" s="57">
        <f t="shared" si="1"/>
        <v>233.4</v>
      </c>
    </row>
    <row r="68" spans="2:25" x14ac:dyDescent="0.2">
      <c r="B68" s="37" t="s">
        <v>82</v>
      </c>
      <c r="C68" s="37">
        <v>4970</v>
      </c>
      <c r="D68" s="37" t="s">
        <v>244</v>
      </c>
      <c r="E68" s="37" t="s">
        <v>98</v>
      </c>
      <c r="G68" s="58"/>
      <c r="H68" s="58"/>
      <c r="I68" s="58"/>
      <c r="J68" s="58"/>
      <c r="K68" s="58"/>
      <c r="L68" s="58"/>
      <c r="M68" s="58"/>
      <c r="N68" s="58"/>
      <c r="O68" s="58"/>
      <c r="P68" s="58"/>
      <c r="Q68" s="58"/>
      <c r="R68" s="58"/>
      <c r="S68" s="58"/>
      <c r="T68" s="58">
        <v>549</v>
      </c>
      <c r="U68" s="66">
        <f t="shared" si="0"/>
        <v>549</v>
      </c>
      <c r="W68" s="59">
        <v>108</v>
      </c>
      <c r="Y68" s="57">
        <f t="shared" si="1"/>
        <v>657</v>
      </c>
    </row>
    <row r="69" spans="2:25" x14ac:dyDescent="0.2">
      <c r="B69" s="37" t="s">
        <v>83</v>
      </c>
      <c r="C69" s="37">
        <v>5955</v>
      </c>
      <c r="D69" s="37" t="s">
        <v>226</v>
      </c>
      <c r="E69" s="37" t="s">
        <v>98</v>
      </c>
      <c r="G69" s="58"/>
      <c r="H69" s="58"/>
      <c r="I69" s="58"/>
      <c r="J69" s="58"/>
      <c r="K69" s="58"/>
      <c r="L69" s="58"/>
      <c r="M69" s="58"/>
      <c r="N69" s="58"/>
      <c r="O69" s="58"/>
      <c r="P69" s="58">
        <v>10</v>
      </c>
      <c r="Q69" s="58"/>
      <c r="R69" s="58"/>
      <c r="S69" s="58"/>
      <c r="T69" s="58"/>
      <c r="U69" s="66">
        <f t="shared" si="0"/>
        <v>10</v>
      </c>
      <c r="W69" s="59"/>
      <c r="Y69" s="57">
        <f t="shared" si="1"/>
        <v>10</v>
      </c>
    </row>
    <row r="70" spans="2:25" x14ac:dyDescent="0.2">
      <c r="B70" s="37" t="s">
        <v>83</v>
      </c>
      <c r="C70" s="37">
        <v>1482</v>
      </c>
      <c r="D70" s="37" t="s">
        <v>245</v>
      </c>
      <c r="E70" s="37" t="s">
        <v>98</v>
      </c>
      <c r="G70" s="58"/>
      <c r="H70" s="58"/>
      <c r="I70" s="58"/>
      <c r="J70" s="58"/>
      <c r="K70" s="58"/>
      <c r="L70" s="58"/>
      <c r="M70" s="58"/>
      <c r="N70" s="58"/>
      <c r="O70" s="58"/>
      <c r="P70" s="58"/>
      <c r="Q70" s="58">
        <v>54</v>
      </c>
      <c r="R70" s="58"/>
      <c r="S70" s="58"/>
      <c r="T70" s="58"/>
      <c r="U70" s="66">
        <f t="shared" si="0"/>
        <v>54</v>
      </c>
      <c r="W70" s="59"/>
      <c r="Y70" s="57">
        <f t="shared" si="1"/>
        <v>54</v>
      </c>
    </row>
    <row r="71" spans="2:25" x14ac:dyDescent="0.2">
      <c r="B71" s="37" t="s">
        <v>83</v>
      </c>
      <c r="C71" s="37">
        <v>2102</v>
      </c>
      <c r="D71" s="37" t="s">
        <v>246</v>
      </c>
      <c r="E71" s="37" t="s">
        <v>98</v>
      </c>
      <c r="G71" s="58">
        <v>732.42</v>
      </c>
      <c r="H71" s="58"/>
      <c r="I71" s="58"/>
      <c r="J71" s="58"/>
      <c r="K71" s="58"/>
      <c r="L71" s="58"/>
      <c r="M71" s="58"/>
      <c r="N71" s="58"/>
      <c r="O71" s="58"/>
      <c r="P71" s="58"/>
      <c r="Q71" s="58"/>
      <c r="R71" s="58"/>
      <c r="S71" s="58"/>
      <c r="T71" s="58"/>
      <c r="U71" s="66">
        <f t="shared" si="0"/>
        <v>732.42</v>
      </c>
      <c r="W71" s="59"/>
      <c r="Y71" s="57">
        <f t="shared" ref="Y71:Y93" si="2">W71+U71</f>
        <v>732.42</v>
      </c>
    </row>
    <row r="72" spans="2:25" x14ac:dyDescent="0.2">
      <c r="B72" s="37" t="s">
        <v>83</v>
      </c>
      <c r="C72" s="37">
        <v>2215</v>
      </c>
      <c r="D72" s="37" t="s">
        <v>247</v>
      </c>
      <c r="E72" s="37" t="s">
        <v>98</v>
      </c>
      <c r="G72" s="58"/>
      <c r="H72" s="58"/>
      <c r="I72" s="58"/>
      <c r="J72" s="58">
        <v>126.59</v>
      </c>
      <c r="K72" s="58"/>
      <c r="L72" s="58"/>
      <c r="M72" s="58"/>
      <c r="N72" s="58"/>
      <c r="O72" s="58"/>
      <c r="P72" s="58"/>
      <c r="Q72" s="58"/>
      <c r="R72" s="58"/>
      <c r="S72" s="58"/>
      <c r="T72" s="58"/>
      <c r="U72" s="66">
        <f t="shared" ref="U72:U94" si="3">SUM(G72:T72)</f>
        <v>126.59</v>
      </c>
      <c r="W72" s="59"/>
      <c r="Y72" s="57">
        <f t="shared" si="2"/>
        <v>126.59</v>
      </c>
    </row>
    <row r="73" spans="2:25" x14ac:dyDescent="0.2">
      <c r="B73" s="37" t="s">
        <v>83</v>
      </c>
      <c r="C73" s="37">
        <v>2604</v>
      </c>
      <c r="D73" s="37" t="s">
        <v>248</v>
      </c>
      <c r="E73" s="37" t="s">
        <v>98</v>
      </c>
      <c r="G73" s="58"/>
      <c r="H73" s="58"/>
      <c r="I73" s="58"/>
      <c r="J73" s="58"/>
      <c r="K73" s="58"/>
      <c r="L73" s="58"/>
      <c r="M73" s="58"/>
      <c r="N73" s="58"/>
      <c r="O73" s="58"/>
      <c r="P73" s="58"/>
      <c r="Q73" s="58">
        <v>2116</v>
      </c>
      <c r="R73" s="58"/>
      <c r="S73" s="58"/>
      <c r="T73" s="58"/>
      <c r="U73" s="66">
        <f t="shared" si="3"/>
        <v>2116</v>
      </c>
      <c r="W73" s="59"/>
      <c r="Y73" s="57">
        <f t="shared" si="2"/>
        <v>2116</v>
      </c>
    </row>
    <row r="74" spans="2:25" x14ac:dyDescent="0.2">
      <c r="B74" s="37" t="s">
        <v>83</v>
      </c>
      <c r="C74" s="37">
        <v>2706</v>
      </c>
      <c r="D74" s="37" t="s">
        <v>249</v>
      </c>
      <c r="E74" s="37" t="s">
        <v>98</v>
      </c>
      <c r="G74" s="58"/>
      <c r="H74" s="58"/>
      <c r="I74" s="58"/>
      <c r="J74" s="58"/>
      <c r="K74" s="58"/>
      <c r="L74" s="58"/>
      <c r="M74" s="58"/>
      <c r="N74" s="58"/>
      <c r="O74" s="58"/>
      <c r="P74" s="58">
        <v>361</v>
      </c>
      <c r="Q74" s="58"/>
      <c r="R74" s="58"/>
      <c r="S74" s="58"/>
      <c r="T74" s="58"/>
      <c r="U74" s="66">
        <f t="shared" si="3"/>
        <v>361</v>
      </c>
      <c r="W74" s="59"/>
      <c r="Y74" s="57">
        <f t="shared" si="2"/>
        <v>361</v>
      </c>
    </row>
    <row r="75" spans="2:25" x14ac:dyDescent="0.2">
      <c r="B75" s="37" t="s">
        <v>83</v>
      </c>
      <c r="C75" s="37">
        <v>7260</v>
      </c>
      <c r="D75" s="37" t="s">
        <v>250</v>
      </c>
      <c r="E75" s="37" t="s">
        <v>98</v>
      </c>
      <c r="G75" s="58"/>
      <c r="H75" s="58"/>
      <c r="I75" s="58"/>
      <c r="J75" s="58"/>
      <c r="K75" s="58"/>
      <c r="L75" s="58"/>
      <c r="M75" s="58"/>
      <c r="N75" s="58"/>
      <c r="O75" s="58"/>
      <c r="P75" s="58"/>
      <c r="Q75" s="58"/>
      <c r="R75" s="58"/>
      <c r="S75" s="58">
        <v>32</v>
      </c>
      <c r="T75" s="58"/>
      <c r="U75" s="66">
        <f t="shared" si="3"/>
        <v>32</v>
      </c>
      <c r="W75" s="59"/>
      <c r="Y75" s="57">
        <f t="shared" si="2"/>
        <v>32</v>
      </c>
    </row>
    <row r="76" spans="2:25" x14ac:dyDescent="0.2">
      <c r="B76" s="37" t="s">
        <v>83</v>
      </c>
      <c r="C76" s="37">
        <v>5016</v>
      </c>
      <c r="D76" s="37" t="s">
        <v>250</v>
      </c>
      <c r="E76" s="37" t="s">
        <v>98</v>
      </c>
      <c r="G76" s="58"/>
      <c r="H76" s="58"/>
      <c r="I76" s="58"/>
      <c r="J76" s="58"/>
      <c r="K76" s="58"/>
      <c r="L76" s="58"/>
      <c r="M76" s="58"/>
      <c r="N76" s="58"/>
      <c r="O76" s="58"/>
      <c r="P76" s="58"/>
      <c r="Q76" s="58"/>
      <c r="R76" s="58">
        <v>52</v>
      </c>
      <c r="S76" s="58"/>
      <c r="T76" s="58"/>
      <c r="U76" s="66">
        <f t="shared" si="3"/>
        <v>52</v>
      </c>
      <c r="W76" s="59"/>
      <c r="Y76" s="57">
        <f t="shared" si="2"/>
        <v>52</v>
      </c>
    </row>
    <row r="77" spans="2:25" x14ac:dyDescent="0.2">
      <c r="B77" s="37" t="s">
        <v>83</v>
      </c>
      <c r="C77" s="37">
        <v>1527</v>
      </c>
      <c r="D77" s="37" t="s">
        <v>251</v>
      </c>
      <c r="E77" s="37" t="s">
        <v>98</v>
      </c>
      <c r="G77" s="58"/>
      <c r="H77" s="58"/>
      <c r="I77" s="58"/>
      <c r="J77" s="58"/>
      <c r="K77" s="58"/>
      <c r="L77" s="58"/>
      <c r="M77" s="58"/>
      <c r="N77" s="58"/>
      <c r="O77" s="58"/>
      <c r="P77" s="58">
        <v>190.5</v>
      </c>
      <c r="Q77" s="58"/>
      <c r="R77" s="58"/>
      <c r="S77" s="58"/>
      <c r="T77" s="58"/>
      <c r="U77" s="66">
        <f t="shared" si="3"/>
        <v>190.5</v>
      </c>
      <c r="W77" s="59"/>
      <c r="Y77" s="57">
        <f t="shared" si="2"/>
        <v>190.5</v>
      </c>
    </row>
    <row r="78" spans="2:25" x14ac:dyDescent="0.2">
      <c r="B78" s="37" t="s">
        <v>83</v>
      </c>
      <c r="C78" s="37">
        <v>887</v>
      </c>
      <c r="D78" s="37" t="s">
        <v>252</v>
      </c>
      <c r="E78" s="37" t="s">
        <v>98</v>
      </c>
      <c r="G78" s="58"/>
      <c r="H78" s="58"/>
      <c r="I78" s="58"/>
      <c r="J78" s="58"/>
      <c r="K78" s="58"/>
      <c r="L78" s="58"/>
      <c r="M78" s="58"/>
      <c r="N78" s="58"/>
      <c r="O78" s="58"/>
      <c r="P78" s="58"/>
      <c r="Q78" s="58"/>
      <c r="R78" s="58"/>
      <c r="S78" s="58"/>
      <c r="T78" s="58">
        <v>764.92</v>
      </c>
      <c r="U78" s="66">
        <f t="shared" si="3"/>
        <v>764.92</v>
      </c>
      <c r="W78" s="59"/>
      <c r="Y78" s="57">
        <f t="shared" si="2"/>
        <v>764.92</v>
      </c>
    </row>
    <row r="79" spans="2:25" x14ac:dyDescent="0.2">
      <c r="B79" s="37" t="s">
        <v>83</v>
      </c>
      <c r="C79" s="37">
        <v>1880</v>
      </c>
      <c r="D79" s="37" t="s">
        <v>253</v>
      </c>
      <c r="E79" s="37" t="s">
        <v>98</v>
      </c>
      <c r="G79" s="58"/>
      <c r="H79" s="58"/>
      <c r="I79" s="58"/>
      <c r="J79" s="58"/>
      <c r="K79" s="58"/>
      <c r="L79" s="58"/>
      <c r="M79" s="58"/>
      <c r="N79" s="58"/>
      <c r="O79" s="58"/>
      <c r="P79" s="58"/>
      <c r="Q79" s="58"/>
      <c r="R79" s="58"/>
      <c r="S79" s="58"/>
      <c r="T79" s="58">
        <v>3295</v>
      </c>
      <c r="U79" s="66">
        <f t="shared" si="3"/>
        <v>3295</v>
      </c>
      <c r="W79" s="59">
        <v>659</v>
      </c>
      <c r="Y79" s="57">
        <f t="shared" si="2"/>
        <v>3954</v>
      </c>
    </row>
    <row r="80" spans="2:25" x14ac:dyDescent="0.2">
      <c r="B80" s="37" t="s">
        <v>83</v>
      </c>
      <c r="C80" s="37">
        <v>1530</v>
      </c>
      <c r="D80" s="37" t="s">
        <v>254</v>
      </c>
      <c r="E80" s="37" t="s">
        <v>98</v>
      </c>
      <c r="G80" s="58"/>
      <c r="H80" s="58"/>
      <c r="I80" s="58"/>
      <c r="J80" s="58"/>
      <c r="K80" s="58"/>
      <c r="L80" s="58"/>
      <c r="M80" s="58"/>
      <c r="N80" s="58"/>
      <c r="O80" s="58"/>
      <c r="P80" s="58"/>
      <c r="Q80" s="58"/>
      <c r="R80" s="58"/>
      <c r="S80" s="58"/>
      <c r="T80" s="58">
        <v>8.18</v>
      </c>
      <c r="U80" s="66">
        <f t="shared" si="3"/>
        <v>8.18</v>
      </c>
      <c r="W80" s="59"/>
      <c r="Y80" s="57">
        <f t="shared" si="2"/>
        <v>8.18</v>
      </c>
    </row>
    <row r="81" spans="2:27" x14ac:dyDescent="0.2">
      <c r="B81" s="37" t="s">
        <v>83</v>
      </c>
      <c r="C81" s="37">
        <v>1437</v>
      </c>
      <c r="D81" s="37" t="s">
        <v>226</v>
      </c>
      <c r="E81" s="37" t="s">
        <v>98</v>
      </c>
      <c r="G81" s="58"/>
      <c r="H81" s="58"/>
      <c r="I81" s="58"/>
      <c r="J81" s="58"/>
      <c r="K81" s="58"/>
      <c r="L81" s="58"/>
      <c r="M81" s="58"/>
      <c r="N81" s="58"/>
      <c r="O81" s="58"/>
      <c r="P81" s="58">
        <v>1.99</v>
      </c>
      <c r="Q81" s="58"/>
      <c r="R81" s="58"/>
      <c r="S81" s="58"/>
      <c r="T81" s="58"/>
      <c r="U81" s="66">
        <f t="shared" si="3"/>
        <v>1.99</v>
      </c>
      <c r="W81" s="59">
        <v>0.4</v>
      </c>
      <c r="Y81" s="57">
        <f t="shared" si="2"/>
        <v>2.39</v>
      </c>
    </row>
    <row r="82" spans="2:27" x14ac:dyDescent="0.2">
      <c r="B82" s="37" t="s">
        <v>83</v>
      </c>
      <c r="C82" s="37">
        <v>6876</v>
      </c>
      <c r="D82" s="37" t="s">
        <v>255</v>
      </c>
      <c r="E82" s="37" t="s">
        <v>98</v>
      </c>
      <c r="G82" s="58"/>
      <c r="H82" s="58"/>
      <c r="I82" s="58"/>
      <c r="J82" s="58"/>
      <c r="K82" s="58"/>
      <c r="L82" s="58"/>
      <c r="M82" s="58"/>
      <c r="N82" s="58"/>
      <c r="O82" s="58"/>
      <c r="P82" s="58"/>
      <c r="Q82" s="58">
        <v>300</v>
      </c>
      <c r="R82" s="58"/>
      <c r="S82" s="58"/>
      <c r="T82" s="58"/>
      <c r="U82" s="66">
        <f t="shared" si="3"/>
        <v>300</v>
      </c>
      <c r="W82" s="59">
        <v>60</v>
      </c>
      <c r="Y82" s="57">
        <f t="shared" si="2"/>
        <v>360</v>
      </c>
    </row>
    <row r="83" spans="2:27" x14ac:dyDescent="0.2">
      <c r="B83" s="37" t="s">
        <v>83</v>
      </c>
      <c r="C83" s="37">
        <v>1897</v>
      </c>
      <c r="D83" s="37" t="s">
        <v>218</v>
      </c>
      <c r="E83" s="37" t="s">
        <v>98</v>
      </c>
      <c r="G83" s="58">
        <v>366.21</v>
      </c>
      <c r="H83" s="58">
        <v>47.25</v>
      </c>
      <c r="I83" s="58"/>
      <c r="J83" s="58"/>
      <c r="K83" s="58"/>
      <c r="L83" s="58"/>
      <c r="M83" s="58"/>
      <c r="N83" s="58"/>
      <c r="O83" s="58"/>
      <c r="P83" s="58"/>
      <c r="Q83" s="58"/>
      <c r="R83" s="58"/>
      <c r="S83" s="58"/>
      <c r="T83" s="58"/>
      <c r="U83" s="66">
        <f t="shared" si="3"/>
        <v>413.46</v>
      </c>
      <c r="W83" s="59"/>
      <c r="Y83" s="57">
        <f t="shared" si="2"/>
        <v>413.46</v>
      </c>
      <c r="AA83">
        <v>413.56</v>
      </c>
    </row>
    <row r="84" spans="2:27" x14ac:dyDescent="0.2">
      <c r="B84" s="37" t="s">
        <v>84</v>
      </c>
      <c r="C84" s="37">
        <v>9503</v>
      </c>
      <c r="D84" s="37" t="s">
        <v>256</v>
      </c>
      <c r="E84" s="37" t="s">
        <v>98</v>
      </c>
      <c r="G84" s="58"/>
      <c r="H84" s="58"/>
      <c r="I84" s="58"/>
      <c r="J84" s="58"/>
      <c r="K84" s="58"/>
      <c r="L84" s="58"/>
      <c r="M84" s="58"/>
      <c r="N84" s="58"/>
      <c r="O84" s="58"/>
      <c r="P84" s="58"/>
      <c r="Q84" s="58">
        <v>250</v>
      </c>
      <c r="R84" s="58"/>
      <c r="S84" s="58"/>
      <c r="T84" s="58"/>
      <c r="U84" s="66">
        <f t="shared" si="3"/>
        <v>250</v>
      </c>
      <c r="W84" s="59">
        <v>50</v>
      </c>
      <c r="Y84" s="57">
        <f t="shared" si="2"/>
        <v>300</v>
      </c>
    </row>
    <row r="85" spans="2:27" x14ac:dyDescent="0.2">
      <c r="B85" s="37" t="s">
        <v>84</v>
      </c>
      <c r="C85" s="37">
        <v>9579</v>
      </c>
      <c r="D85" s="37" t="s">
        <v>257</v>
      </c>
      <c r="E85" s="37" t="s">
        <v>98</v>
      </c>
      <c r="G85" s="58"/>
      <c r="H85" s="58"/>
      <c r="I85" s="58"/>
      <c r="J85" s="58"/>
      <c r="K85" s="58"/>
      <c r="L85" s="58"/>
      <c r="M85" s="58"/>
      <c r="N85" s="58"/>
      <c r="O85" s="58"/>
      <c r="P85" s="58"/>
      <c r="Q85" s="58"/>
      <c r="R85" s="58"/>
      <c r="S85" s="58"/>
      <c r="T85" s="58">
        <v>16</v>
      </c>
      <c r="U85" s="66">
        <f t="shared" si="3"/>
        <v>16</v>
      </c>
      <c r="W85" s="59"/>
      <c r="Y85" s="57">
        <f t="shared" si="2"/>
        <v>16</v>
      </c>
    </row>
    <row r="86" spans="2:27" x14ac:dyDescent="0.2">
      <c r="B86" s="37" t="s">
        <v>84</v>
      </c>
      <c r="C86" s="37">
        <v>1291</v>
      </c>
      <c r="D86" s="37" t="s">
        <v>258</v>
      </c>
      <c r="E86" s="37" t="s">
        <v>98</v>
      </c>
      <c r="G86" s="58"/>
      <c r="H86" s="58"/>
      <c r="I86" s="58"/>
      <c r="J86" s="58"/>
      <c r="K86" s="58"/>
      <c r="L86" s="58"/>
      <c r="M86" s="58">
        <v>100</v>
      </c>
      <c r="N86" s="58"/>
      <c r="O86" s="58"/>
      <c r="P86" s="58"/>
      <c r="Q86" s="58"/>
      <c r="R86" s="58"/>
      <c r="S86" s="58"/>
      <c r="T86" s="58"/>
      <c r="U86" s="66">
        <f t="shared" si="3"/>
        <v>100</v>
      </c>
      <c r="W86" s="59">
        <v>20</v>
      </c>
      <c r="Y86" s="57">
        <f t="shared" si="2"/>
        <v>120</v>
      </c>
    </row>
    <row r="87" spans="2:27" x14ac:dyDescent="0.2">
      <c r="B87" s="37" t="s">
        <v>84</v>
      </c>
      <c r="C87" s="37">
        <v>1534</v>
      </c>
      <c r="D87" s="37" t="s">
        <v>207</v>
      </c>
      <c r="E87" s="37" t="s">
        <v>98</v>
      </c>
      <c r="G87" s="58"/>
      <c r="H87" s="58"/>
      <c r="I87" s="58"/>
      <c r="J87" s="58"/>
      <c r="K87" s="58"/>
      <c r="L87" s="58"/>
      <c r="M87" s="58"/>
      <c r="N87" s="58"/>
      <c r="O87" s="58"/>
      <c r="P87" s="58"/>
      <c r="Q87" s="58">
        <v>80</v>
      </c>
      <c r="R87" s="58"/>
      <c r="S87" s="58"/>
      <c r="T87" s="58"/>
      <c r="U87" s="66">
        <f t="shared" si="3"/>
        <v>80</v>
      </c>
      <c r="W87" s="59"/>
      <c r="Y87" s="57">
        <f t="shared" si="2"/>
        <v>80</v>
      </c>
    </row>
    <row r="88" spans="2:27" x14ac:dyDescent="0.2">
      <c r="B88" s="37" t="s">
        <v>84</v>
      </c>
      <c r="C88" s="37">
        <v>1531</v>
      </c>
      <c r="D88" s="37" t="s">
        <v>259</v>
      </c>
      <c r="E88" s="37" t="s">
        <v>98</v>
      </c>
      <c r="G88" s="58"/>
      <c r="H88" s="58"/>
      <c r="I88" s="58"/>
      <c r="J88" s="58"/>
      <c r="K88" s="58"/>
      <c r="L88" s="58"/>
      <c r="M88" s="58"/>
      <c r="N88" s="58"/>
      <c r="O88" s="58"/>
      <c r="P88" s="58"/>
      <c r="Q88" s="58"/>
      <c r="R88" s="58"/>
      <c r="S88" s="58"/>
      <c r="T88" s="58">
        <v>10</v>
      </c>
      <c r="U88" s="66">
        <f t="shared" si="3"/>
        <v>10</v>
      </c>
      <c r="W88" s="59"/>
      <c r="Y88" s="57">
        <f t="shared" si="2"/>
        <v>10</v>
      </c>
    </row>
    <row r="89" spans="2:27" x14ac:dyDescent="0.2">
      <c r="B89" s="37" t="s">
        <v>84</v>
      </c>
      <c r="C89" s="37">
        <v>1533</v>
      </c>
      <c r="D89" s="37" t="s">
        <v>260</v>
      </c>
      <c r="E89" s="37" t="s">
        <v>98</v>
      </c>
      <c r="G89" s="58"/>
      <c r="H89" s="58"/>
      <c r="I89" s="58"/>
      <c r="J89" s="58"/>
      <c r="K89" s="58"/>
      <c r="L89" s="58"/>
      <c r="M89" s="58"/>
      <c r="N89" s="58"/>
      <c r="O89" s="58"/>
      <c r="P89" s="58"/>
      <c r="Q89" s="58"/>
      <c r="R89" s="58"/>
      <c r="S89" s="58"/>
      <c r="T89" s="58">
        <v>39.9</v>
      </c>
      <c r="U89" s="66">
        <f t="shared" si="3"/>
        <v>39.9</v>
      </c>
      <c r="W89" s="59"/>
      <c r="Y89" s="57">
        <f t="shared" si="2"/>
        <v>39.9</v>
      </c>
    </row>
    <row r="90" spans="2:27" x14ac:dyDescent="0.2">
      <c r="B90" s="37" t="s">
        <v>84</v>
      </c>
      <c r="C90" s="37">
        <v>2042</v>
      </c>
      <c r="D90" s="37" t="s">
        <v>261</v>
      </c>
      <c r="E90" s="37" t="s">
        <v>98</v>
      </c>
      <c r="G90" s="58"/>
      <c r="H90" s="58"/>
      <c r="I90" s="58"/>
      <c r="J90" s="58"/>
      <c r="K90" s="58"/>
      <c r="L90" s="58"/>
      <c r="M90" s="58"/>
      <c r="N90" s="58"/>
      <c r="O90" s="58"/>
      <c r="P90" s="58"/>
      <c r="Q90" s="58"/>
      <c r="R90" s="58"/>
      <c r="S90" s="58"/>
      <c r="T90" s="58">
        <v>650</v>
      </c>
      <c r="U90" s="66">
        <f t="shared" si="3"/>
        <v>650</v>
      </c>
      <c r="W90" s="59">
        <v>130</v>
      </c>
      <c r="Y90" s="57">
        <f t="shared" si="2"/>
        <v>780</v>
      </c>
    </row>
    <row r="91" spans="2:27" ht="11.25" customHeight="1" x14ac:dyDescent="0.2">
      <c r="B91" s="37" t="s">
        <v>83</v>
      </c>
      <c r="C91" s="37">
        <v>1528</v>
      </c>
      <c r="D91" s="37" t="s">
        <v>262</v>
      </c>
      <c r="E91" s="37" t="s">
        <v>98</v>
      </c>
      <c r="G91" s="58"/>
      <c r="H91" s="58"/>
      <c r="I91" s="58">
        <v>7</v>
      </c>
      <c r="J91" s="58"/>
      <c r="K91" s="58"/>
      <c r="L91" s="58"/>
      <c r="M91" s="58"/>
      <c r="N91" s="58"/>
      <c r="O91" s="58"/>
      <c r="P91" s="58"/>
      <c r="Q91" s="58"/>
      <c r="R91" s="58"/>
      <c r="S91" s="58"/>
      <c r="T91" s="58"/>
      <c r="U91" s="66">
        <f t="shared" si="3"/>
        <v>7</v>
      </c>
      <c r="W91" s="59"/>
      <c r="Y91" s="57">
        <f t="shared" si="2"/>
        <v>7</v>
      </c>
    </row>
    <row r="92" spans="2:27" ht="11.25" customHeight="1" x14ac:dyDescent="0.2">
      <c r="B92" s="37" t="s">
        <v>84</v>
      </c>
      <c r="C92" s="37">
        <v>1526</v>
      </c>
      <c r="D92" s="37" t="s">
        <v>263</v>
      </c>
      <c r="E92" s="37" t="s">
        <v>98</v>
      </c>
      <c r="G92" s="58"/>
      <c r="H92" s="58"/>
      <c r="I92" s="58"/>
      <c r="J92" s="58"/>
      <c r="K92" s="58"/>
      <c r="L92" s="58"/>
      <c r="M92" s="58"/>
      <c r="N92" s="58"/>
      <c r="O92" s="58"/>
      <c r="P92" s="58"/>
      <c r="Q92" s="58"/>
      <c r="R92" s="58"/>
      <c r="S92" s="58"/>
      <c r="T92" s="58">
        <v>40</v>
      </c>
      <c r="U92" s="66">
        <f t="shared" si="3"/>
        <v>40</v>
      </c>
      <c r="W92" s="59"/>
      <c r="Y92" s="113">
        <f t="shared" si="2"/>
        <v>40</v>
      </c>
    </row>
    <row r="93" spans="2:27" ht="11.25" customHeight="1" x14ac:dyDescent="0.2">
      <c r="B93" s="37" t="s">
        <v>84</v>
      </c>
      <c r="C93" s="37">
        <v>201</v>
      </c>
      <c r="D93" s="37" t="s">
        <v>264</v>
      </c>
      <c r="E93" s="37" t="s">
        <v>98</v>
      </c>
      <c r="G93" s="58"/>
      <c r="H93" s="58"/>
      <c r="I93" s="58"/>
      <c r="J93" s="58"/>
      <c r="K93" s="58"/>
      <c r="L93" s="58"/>
      <c r="M93" s="58"/>
      <c r="N93" s="58"/>
      <c r="O93" s="58"/>
      <c r="P93" s="58"/>
      <c r="Q93" s="58">
        <v>240</v>
      </c>
      <c r="R93" s="58"/>
      <c r="S93" s="58"/>
      <c r="T93" s="58"/>
      <c r="U93" s="66">
        <f t="shared" si="3"/>
        <v>240</v>
      </c>
      <c r="W93" s="59"/>
      <c r="Y93" s="113">
        <f t="shared" si="2"/>
        <v>240</v>
      </c>
    </row>
    <row r="94" spans="2:27" x14ac:dyDescent="0.2">
      <c r="B94" s="37"/>
      <c r="C94" s="37"/>
      <c r="D94" s="37"/>
      <c r="E94" s="37"/>
      <c r="G94" s="58"/>
      <c r="H94" s="58"/>
      <c r="I94" s="58"/>
      <c r="J94" s="58"/>
      <c r="K94" s="58"/>
      <c r="L94" s="58"/>
      <c r="M94" s="58"/>
      <c r="N94" s="58"/>
      <c r="O94" s="58"/>
      <c r="P94" s="58"/>
      <c r="Q94" s="58"/>
      <c r="R94" s="58"/>
      <c r="S94" s="58"/>
      <c r="T94" s="58"/>
      <c r="U94" s="66">
        <f t="shared" si="3"/>
        <v>0</v>
      </c>
      <c r="W94" s="59"/>
      <c r="Y94" s="57"/>
    </row>
    <row r="95" spans="2:27" ht="13.5" thickBot="1" x14ac:dyDescent="0.25">
      <c r="B95" s="37"/>
      <c r="C95" s="37"/>
      <c r="D95" s="37"/>
      <c r="E95" s="37"/>
      <c r="G95" s="60">
        <f>SUM(G5:G94)</f>
        <v>4509.45</v>
      </c>
      <c r="H95" s="60">
        <f t="shared" ref="H95:S95" si="4">SUM(H5:H94)</f>
        <v>156.51</v>
      </c>
      <c r="I95" s="60">
        <f t="shared" si="4"/>
        <v>315</v>
      </c>
      <c r="J95" s="60">
        <f t="shared" si="4"/>
        <v>508.13</v>
      </c>
      <c r="K95" s="60">
        <f t="shared" si="4"/>
        <v>50</v>
      </c>
      <c r="L95" s="60">
        <f t="shared" si="4"/>
        <v>197.44</v>
      </c>
      <c r="M95" s="60">
        <f t="shared" si="4"/>
        <v>200</v>
      </c>
      <c r="N95" s="60">
        <f t="shared" si="4"/>
        <v>776.92</v>
      </c>
      <c r="O95" s="60">
        <f t="shared" si="4"/>
        <v>650</v>
      </c>
      <c r="P95" s="60">
        <f t="shared" si="4"/>
        <v>2064.0500000000002</v>
      </c>
      <c r="Q95" s="60">
        <f t="shared" si="4"/>
        <v>4402.32</v>
      </c>
      <c r="R95" s="60">
        <f t="shared" si="4"/>
        <v>192</v>
      </c>
      <c r="S95" s="60">
        <f t="shared" si="4"/>
        <v>716</v>
      </c>
      <c r="T95" s="60">
        <f>SUM(T5:T94)</f>
        <v>7073.47</v>
      </c>
      <c r="U95" s="66">
        <f>SUM(G95:T95)</f>
        <v>21811.29</v>
      </c>
      <c r="V95" s="60"/>
      <c r="W95" s="60">
        <f>SUM(W5:W94)</f>
        <v>1445.6200000000001</v>
      </c>
      <c r="X95" s="60"/>
      <c r="Y95" s="60">
        <f>SUM(Y5:Y94)</f>
        <v>23256.91</v>
      </c>
    </row>
    <row r="96" spans="2:27" ht="13.5" thickTop="1" x14ac:dyDescent="0.2"/>
    <row r="98" spans="2:25" x14ac:dyDescent="0.2">
      <c r="B98" s="38" t="s">
        <v>72</v>
      </c>
    </row>
    <row r="99" spans="2:25" ht="13.5" thickBot="1" x14ac:dyDescent="0.25"/>
    <row r="100" spans="2:25" x14ac:dyDescent="0.2">
      <c r="D100" s="46" t="s">
        <v>73</v>
      </c>
      <c r="E100" s="47"/>
      <c r="F100" s="47"/>
      <c r="G100" s="48">
        <f t="shared" ref="G100:P111" si="5">SUMIF($B$7:$B$75,$D100,G$7:G$75)</f>
        <v>355.75</v>
      </c>
      <c r="H100" s="48">
        <f t="shared" si="5"/>
        <v>30.06</v>
      </c>
      <c r="I100" s="48">
        <f t="shared" si="5"/>
        <v>0</v>
      </c>
      <c r="J100" s="48">
        <f t="shared" si="5"/>
        <v>31</v>
      </c>
      <c r="K100" s="48">
        <f t="shared" si="5"/>
        <v>0</v>
      </c>
      <c r="L100" s="48">
        <f t="shared" si="5"/>
        <v>142.65</v>
      </c>
      <c r="M100" s="48">
        <f t="shared" si="5"/>
        <v>100</v>
      </c>
      <c r="N100" s="48">
        <f t="shared" si="5"/>
        <v>0</v>
      </c>
      <c r="O100" s="48">
        <f t="shared" si="5"/>
        <v>50</v>
      </c>
      <c r="P100" s="48">
        <f t="shared" si="5"/>
        <v>454.4</v>
      </c>
      <c r="Q100" s="48">
        <f t="shared" ref="Q100:Y111" si="6">SUMIF($B$7:$B$75,$D100,Q$7:Q$75)</f>
        <v>0</v>
      </c>
      <c r="R100" s="48">
        <f t="shared" si="6"/>
        <v>0</v>
      </c>
      <c r="S100" s="48">
        <f t="shared" si="6"/>
        <v>0</v>
      </c>
      <c r="T100" s="48">
        <f t="shared" si="6"/>
        <v>368.98</v>
      </c>
      <c r="U100" s="48">
        <f t="shared" si="6"/>
        <v>1532.84</v>
      </c>
      <c r="V100" s="48">
        <f t="shared" si="6"/>
        <v>0</v>
      </c>
      <c r="W100" s="48">
        <f t="shared" si="6"/>
        <v>28</v>
      </c>
      <c r="X100" s="48">
        <f t="shared" si="6"/>
        <v>0</v>
      </c>
      <c r="Y100" s="48">
        <f t="shared" si="6"/>
        <v>1560.84</v>
      </c>
    </row>
    <row r="101" spans="2:25" x14ac:dyDescent="0.2">
      <c r="D101" s="49" t="s">
        <v>74</v>
      </c>
      <c r="G101" s="34">
        <f t="shared" si="5"/>
        <v>366.2</v>
      </c>
      <c r="H101" s="34">
        <f t="shared" si="5"/>
        <v>31.5</v>
      </c>
      <c r="I101" s="34">
        <f t="shared" si="5"/>
        <v>208</v>
      </c>
      <c r="J101" s="34">
        <f t="shared" si="5"/>
        <v>19</v>
      </c>
      <c r="K101" s="34">
        <f t="shared" si="5"/>
        <v>0</v>
      </c>
      <c r="L101" s="34">
        <f t="shared" si="5"/>
        <v>54.79</v>
      </c>
      <c r="M101" s="34">
        <f t="shared" si="5"/>
        <v>0</v>
      </c>
      <c r="N101" s="34">
        <f t="shared" si="5"/>
        <v>776.92</v>
      </c>
      <c r="O101" s="34">
        <f t="shared" si="5"/>
        <v>0</v>
      </c>
      <c r="P101" s="34">
        <f t="shared" si="5"/>
        <v>263.47000000000003</v>
      </c>
      <c r="Q101" s="34">
        <f t="shared" si="6"/>
        <v>110.38</v>
      </c>
      <c r="R101" s="34">
        <f t="shared" si="6"/>
        <v>84</v>
      </c>
      <c r="S101" s="34">
        <f t="shared" si="6"/>
        <v>20</v>
      </c>
      <c r="T101" s="34">
        <f t="shared" si="6"/>
        <v>0</v>
      </c>
      <c r="U101" s="34">
        <f t="shared" si="6"/>
        <v>1934.2600000000002</v>
      </c>
      <c r="V101" s="34">
        <f t="shared" si="6"/>
        <v>0</v>
      </c>
      <c r="W101" s="34">
        <f t="shared" si="6"/>
        <v>75.03</v>
      </c>
      <c r="X101" s="34">
        <f t="shared" si="6"/>
        <v>0</v>
      </c>
      <c r="Y101" s="34">
        <f t="shared" si="6"/>
        <v>2009.29</v>
      </c>
    </row>
    <row r="102" spans="2:25" x14ac:dyDescent="0.2">
      <c r="D102" s="49" t="s">
        <v>75</v>
      </c>
      <c r="G102" s="34">
        <f t="shared" si="5"/>
        <v>384.21</v>
      </c>
      <c r="H102" s="34">
        <f t="shared" si="5"/>
        <v>0</v>
      </c>
      <c r="I102" s="34">
        <f t="shared" si="5"/>
        <v>100</v>
      </c>
      <c r="J102" s="34">
        <f t="shared" si="5"/>
        <v>21.58</v>
      </c>
      <c r="K102" s="34">
        <f t="shared" si="5"/>
        <v>0</v>
      </c>
      <c r="L102" s="34">
        <f t="shared" si="5"/>
        <v>0</v>
      </c>
      <c r="M102" s="34">
        <f t="shared" si="5"/>
        <v>0</v>
      </c>
      <c r="N102" s="34">
        <f t="shared" si="5"/>
        <v>0</v>
      </c>
      <c r="O102" s="34">
        <f t="shared" si="5"/>
        <v>0</v>
      </c>
      <c r="P102" s="34">
        <f t="shared" si="5"/>
        <v>0</v>
      </c>
      <c r="Q102" s="34">
        <f t="shared" si="6"/>
        <v>27.46</v>
      </c>
      <c r="R102" s="34">
        <f t="shared" si="6"/>
        <v>20</v>
      </c>
      <c r="S102" s="34">
        <f t="shared" si="6"/>
        <v>0</v>
      </c>
      <c r="T102" s="34">
        <f t="shared" si="6"/>
        <v>0</v>
      </c>
      <c r="U102" s="34">
        <f t="shared" si="6"/>
        <v>553.25</v>
      </c>
      <c r="V102" s="34">
        <f t="shared" si="6"/>
        <v>0</v>
      </c>
      <c r="W102" s="34">
        <f t="shared" si="6"/>
        <v>25.5</v>
      </c>
      <c r="X102" s="34">
        <f t="shared" si="6"/>
        <v>0</v>
      </c>
      <c r="Y102" s="34">
        <f t="shared" si="6"/>
        <v>578.75</v>
      </c>
    </row>
    <row r="103" spans="2:25" x14ac:dyDescent="0.2">
      <c r="D103" s="49" t="s">
        <v>76</v>
      </c>
      <c r="G103" s="34">
        <f t="shared" si="5"/>
        <v>348.21000000000004</v>
      </c>
      <c r="H103" s="34">
        <f t="shared" si="5"/>
        <v>0</v>
      </c>
      <c r="I103" s="34">
        <f t="shared" si="5"/>
        <v>0</v>
      </c>
      <c r="J103" s="34">
        <f t="shared" si="5"/>
        <v>185.13</v>
      </c>
      <c r="K103" s="34">
        <f t="shared" si="5"/>
        <v>50</v>
      </c>
      <c r="L103" s="34">
        <f t="shared" si="5"/>
        <v>0</v>
      </c>
      <c r="M103" s="34">
        <f t="shared" si="5"/>
        <v>0</v>
      </c>
      <c r="N103" s="34">
        <f t="shared" si="5"/>
        <v>0</v>
      </c>
      <c r="O103" s="34">
        <f t="shared" si="5"/>
        <v>0</v>
      </c>
      <c r="P103" s="34">
        <f t="shared" si="5"/>
        <v>80</v>
      </c>
      <c r="Q103" s="34">
        <f t="shared" si="6"/>
        <v>30</v>
      </c>
      <c r="R103" s="34">
        <f t="shared" si="6"/>
        <v>0</v>
      </c>
      <c r="S103" s="34">
        <f t="shared" si="6"/>
        <v>0</v>
      </c>
      <c r="T103" s="34">
        <f t="shared" si="6"/>
        <v>100</v>
      </c>
      <c r="U103" s="34">
        <f t="shared" si="6"/>
        <v>793.33999999999992</v>
      </c>
      <c r="V103" s="34">
        <f t="shared" si="6"/>
        <v>0</v>
      </c>
      <c r="W103" s="34">
        <f t="shared" si="6"/>
        <v>8.69</v>
      </c>
      <c r="X103" s="34">
        <f t="shared" si="6"/>
        <v>0</v>
      </c>
      <c r="Y103" s="34">
        <f t="shared" si="6"/>
        <v>802.03</v>
      </c>
    </row>
    <row r="104" spans="2:25" x14ac:dyDescent="0.2">
      <c r="D104" s="49" t="s">
        <v>77</v>
      </c>
      <c r="G104" s="34">
        <f t="shared" si="5"/>
        <v>0</v>
      </c>
      <c r="H104" s="34">
        <f t="shared" si="5"/>
        <v>0</v>
      </c>
      <c r="I104" s="34">
        <f t="shared" si="5"/>
        <v>0</v>
      </c>
      <c r="J104" s="34">
        <f t="shared" si="5"/>
        <v>0</v>
      </c>
      <c r="K104" s="34">
        <f t="shared" si="5"/>
        <v>0</v>
      </c>
      <c r="L104" s="34">
        <f t="shared" si="5"/>
        <v>0</v>
      </c>
      <c r="M104" s="34">
        <f t="shared" si="5"/>
        <v>0</v>
      </c>
      <c r="N104" s="34">
        <f t="shared" si="5"/>
        <v>0</v>
      </c>
      <c r="O104" s="34">
        <f t="shared" si="5"/>
        <v>0</v>
      </c>
      <c r="P104" s="34">
        <f t="shared" si="5"/>
        <v>190.10999999999999</v>
      </c>
      <c r="Q104" s="34">
        <f t="shared" si="6"/>
        <v>732.5</v>
      </c>
      <c r="R104" s="34">
        <f t="shared" si="6"/>
        <v>0</v>
      </c>
      <c r="S104" s="34">
        <f t="shared" si="6"/>
        <v>0</v>
      </c>
      <c r="T104" s="34">
        <f t="shared" si="6"/>
        <v>22.8</v>
      </c>
      <c r="U104" s="34">
        <f t="shared" si="6"/>
        <v>945.41</v>
      </c>
      <c r="V104" s="34">
        <f t="shared" si="6"/>
        <v>0</v>
      </c>
      <c r="W104" s="34">
        <f t="shared" si="6"/>
        <v>6.18</v>
      </c>
      <c r="X104" s="34">
        <f t="shared" si="6"/>
        <v>0</v>
      </c>
      <c r="Y104" s="34">
        <f t="shared" si="6"/>
        <v>951.59</v>
      </c>
    </row>
    <row r="105" spans="2:25" x14ac:dyDescent="0.2">
      <c r="D105" s="49" t="s">
        <v>78</v>
      </c>
      <c r="G105" s="34">
        <f t="shared" si="5"/>
        <v>732.42</v>
      </c>
      <c r="H105" s="34">
        <f t="shared" si="5"/>
        <v>0</v>
      </c>
      <c r="I105" s="34">
        <f t="shared" si="5"/>
        <v>0</v>
      </c>
      <c r="J105" s="34">
        <f t="shared" si="5"/>
        <v>43.44</v>
      </c>
      <c r="K105" s="34">
        <f t="shared" si="5"/>
        <v>0</v>
      </c>
      <c r="L105" s="34">
        <f t="shared" si="5"/>
        <v>0</v>
      </c>
      <c r="M105" s="34">
        <f t="shared" si="5"/>
        <v>0</v>
      </c>
      <c r="N105" s="34">
        <f t="shared" si="5"/>
        <v>0</v>
      </c>
      <c r="O105" s="34">
        <f t="shared" si="5"/>
        <v>200</v>
      </c>
      <c r="P105" s="34">
        <f t="shared" si="5"/>
        <v>160</v>
      </c>
      <c r="Q105" s="34">
        <f t="shared" si="6"/>
        <v>4.9800000000000004</v>
      </c>
      <c r="R105" s="34">
        <f t="shared" si="6"/>
        <v>36</v>
      </c>
      <c r="S105" s="34">
        <f t="shared" si="6"/>
        <v>40</v>
      </c>
      <c r="T105" s="34">
        <f t="shared" si="6"/>
        <v>620</v>
      </c>
      <c r="U105" s="34">
        <f t="shared" si="6"/>
        <v>1836.84</v>
      </c>
      <c r="V105" s="34">
        <f t="shared" si="6"/>
        <v>0</v>
      </c>
      <c r="W105" s="34">
        <f t="shared" si="6"/>
        <v>173.69</v>
      </c>
      <c r="X105" s="34">
        <f t="shared" si="6"/>
        <v>0</v>
      </c>
      <c r="Y105" s="34">
        <f t="shared" si="6"/>
        <v>2010.5299999999997</v>
      </c>
    </row>
    <row r="106" spans="2:25" x14ac:dyDescent="0.2">
      <c r="D106" s="49" t="s">
        <v>79</v>
      </c>
      <c r="G106" s="34">
        <f t="shared" si="5"/>
        <v>366.21000000000004</v>
      </c>
      <c r="H106" s="34">
        <f t="shared" si="5"/>
        <v>0</v>
      </c>
      <c r="I106" s="34">
        <f t="shared" si="5"/>
        <v>0</v>
      </c>
      <c r="J106" s="34">
        <f t="shared" si="5"/>
        <v>0</v>
      </c>
      <c r="K106" s="34">
        <f t="shared" si="5"/>
        <v>0</v>
      </c>
      <c r="L106" s="34">
        <f t="shared" si="5"/>
        <v>0</v>
      </c>
      <c r="M106" s="34">
        <f t="shared" si="5"/>
        <v>0</v>
      </c>
      <c r="N106" s="34">
        <f t="shared" si="5"/>
        <v>0</v>
      </c>
      <c r="O106" s="34">
        <f t="shared" si="5"/>
        <v>400</v>
      </c>
      <c r="P106" s="34">
        <f t="shared" si="5"/>
        <v>0</v>
      </c>
      <c r="Q106" s="34">
        <f t="shared" si="6"/>
        <v>232</v>
      </c>
      <c r="R106" s="34">
        <f t="shared" si="6"/>
        <v>0</v>
      </c>
      <c r="S106" s="34">
        <f t="shared" si="6"/>
        <v>0</v>
      </c>
      <c r="T106" s="34">
        <f t="shared" si="6"/>
        <v>0</v>
      </c>
      <c r="U106" s="34">
        <f t="shared" si="6"/>
        <v>998.21</v>
      </c>
      <c r="V106" s="34">
        <f t="shared" si="6"/>
        <v>0</v>
      </c>
      <c r="W106" s="34">
        <f t="shared" si="6"/>
        <v>40</v>
      </c>
      <c r="X106" s="34">
        <f t="shared" si="6"/>
        <v>0</v>
      </c>
      <c r="Y106" s="34">
        <f t="shared" si="6"/>
        <v>1038.21</v>
      </c>
    </row>
    <row r="107" spans="2:25" x14ac:dyDescent="0.2">
      <c r="D107" s="49" t="s">
        <v>80</v>
      </c>
      <c r="G107" s="34">
        <f t="shared" si="5"/>
        <v>366.21</v>
      </c>
      <c r="H107" s="34">
        <f t="shared" si="5"/>
        <v>27.45</v>
      </c>
      <c r="I107" s="34">
        <f t="shared" si="5"/>
        <v>0</v>
      </c>
      <c r="J107" s="34">
        <f t="shared" si="5"/>
        <v>81.39</v>
      </c>
      <c r="K107" s="34">
        <f t="shared" si="5"/>
        <v>0</v>
      </c>
      <c r="L107" s="34">
        <f t="shared" si="5"/>
        <v>0</v>
      </c>
      <c r="M107" s="34">
        <f t="shared" si="5"/>
        <v>0</v>
      </c>
      <c r="N107" s="34">
        <f t="shared" si="5"/>
        <v>0</v>
      </c>
      <c r="O107" s="34">
        <f t="shared" si="5"/>
        <v>0</v>
      </c>
      <c r="P107" s="34">
        <f t="shared" si="5"/>
        <v>80</v>
      </c>
      <c r="Q107" s="34">
        <f t="shared" si="6"/>
        <v>225</v>
      </c>
      <c r="R107" s="34">
        <f t="shared" si="6"/>
        <v>0</v>
      </c>
      <c r="S107" s="34">
        <f t="shared" si="6"/>
        <v>0</v>
      </c>
      <c r="T107" s="34">
        <f t="shared" si="6"/>
        <v>0</v>
      </c>
      <c r="U107" s="34">
        <f t="shared" si="6"/>
        <v>780.05</v>
      </c>
      <c r="V107" s="34">
        <f t="shared" si="6"/>
        <v>0</v>
      </c>
      <c r="W107" s="34">
        <f t="shared" si="6"/>
        <v>0</v>
      </c>
      <c r="X107" s="34">
        <f t="shared" si="6"/>
        <v>0</v>
      </c>
      <c r="Y107" s="34">
        <f t="shared" si="6"/>
        <v>780.05</v>
      </c>
    </row>
    <row r="108" spans="2:25" x14ac:dyDescent="0.2">
      <c r="D108" s="49" t="s">
        <v>81</v>
      </c>
      <c r="G108" s="34">
        <f t="shared" si="5"/>
        <v>491.61</v>
      </c>
      <c r="H108" s="34">
        <f t="shared" si="5"/>
        <v>0</v>
      </c>
      <c r="I108" s="34">
        <f t="shared" si="5"/>
        <v>0</v>
      </c>
      <c r="J108" s="34">
        <f t="shared" si="5"/>
        <v>0</v>
      </c>
      <c r="K108" s="34">
        <f t="shared" si="5"/>
        <v>0</v>
      </c>
      <c r="L108" s="34">
        <f t="shared" si="5"/>
        <v>0</v>
      </c>
      <c r="M108" s="34">
        <f t="shared" si="5"/>
        <v>0</v>
      </c>
      <c r="N108" s="34">
        <f t="shared" si="5"/>
        <v>0</v>
      </c>
      <c r="O108" s="34">
        <f t="shared" si="5"/>
        <v>0</v>
      </c>
      <c r="P108" s="34">
        <f t="shared" si="5"/>
        <v>192.57999999999998</v>
      </c>
      <c r="Q108" s="34">
        <f t="shared" si="6"/>
        <v>0</v>
      </c>
      <c r="R108" s="34">
        <f t="shared" si="6"/>
        <v>0</v>
      </c>
      <c r="S108" s="34">
        <f t="shared" si="6"/>
        <v>624</v>
      </c>
      <c r="T108" s="34">
        <f t="shared" si="6"/>
        <v>140.45999999999998</v>
      </c>
      <c r="U108" s="34">
        <f t="shared" si="6"/>
        <v>1448.65</v>
      </c>
      <c r="V108" s="34">
        <f t="shared" si="6"/>
        <v>0</v>
      </c>
      <c r="W108" s="34">
        <f t="shared" si="6"/>
        <v>14.12</v>
      </c>
      <c r="X108" s="34">
        <f t="shared" si="6"/>
        <v>0</v>
      </c>
      <c r="Y108" s="34">
        <f t="shared" si="6"/>
        <v>1462.77</v>
      </c>
    </row>
    <row r="109" spans="2:25" x14ac:dyDescent="0.2">
      <c r="D109" s="49" t="s">
        <v>82</v>
      </c>
      <c r="G109" s="34">
        <f t="shared" si="5"/>
        <v>0</v>
      </c>
      <c r="H109" s="34">
        <f t="shared" si="5"/>
        <v>20.25</v>
      </c>
      <c r="I109" s="34">
        <f t="shared" si="5"/>
        <v>0</v>
      </c>
      <c r="J109" s="34">
        <f t="shared" si="5"/>
        <v>0</v>
      </c>
      <c r="K109" s="34">
        <f t="shared" si="5"/>
        <v>0</v>
      </c>
      <c r="L109" s="34">
        <f t="shared" si="5"/>
        <v>0</v>
      </c>
      <c r="M109" s="34">
        <f t="shared" si="5"/>
        <v>0</v>
      </c>
      <c r="N109" s="34">
        <f t="shared" si="5"/>
        <v>0</v>
      </c>
      <c r="O109" s="34">
        <f t="shared" si="5"/>
        <v>0</v>
      </c>
      <c r="P109" s="34">
        <f t="shared" si="5"/>
        <v>0</v>
      </c>
      <c r="Q109" s="34">
        <f t="shared" si="6"/>
        <v>0</v>
      </c>
      <c r="R109" s="34">
        <f t="shared" si="6"/>
        <v>0</v>
      </c>
      <c r="S109" s="34">
        <f t="shared" si="6"/>
        <v>0</v>
      </c>
      <c r="T109" s="34">
        <f t="shared" si="6"/>
        <v>762.15</v>
      </c>
      <c r="U109" s="34">
        <f t="shared" si="6"/>
        <v>782.4</v>
      </c>
      <c r="V109" s="34">
        <f t="shared" si="6"/>
        <v>0</v>
      </c>
      <c r="W109" s="34">
        <f t="shared" si="6"/>
        <v>108</v>
      </c>
      <c r="X109" s="34">
        <f t="shared" si="6"/>
        <v>0</v>
      </c>
      <c r="Y109" s="34">
        <f t="shared" si="6"/>
        <v>890.4</v>
      </c>
    </row>
    <row r="110" spans="2:25" x14ac:dyDescent="0.2">
      <c r="D110" s="49" t="s">
        <v>83</v>
      </c>
      <c r="G110" s="34">
        <f t="shared" si="5"/>
        <v>732.42</v>
      </c>
      <c r="H110" s="34">
        <f t="shared" si="5"/>
        <v>0</v>
      </c>
      <c r="I110" s="34">
        <f t="shared" si="5"/>
        <v>0</v>
      </c>
      <c r="J110" s="34">
        <f t="shared" si="5"/>
        <v>126.59</v>
      </c>
      <c r="K110" s="34">
        <f t="shared" si="5"/>
        <v>0</v>
      </c>
      <c r="L110" s="34">
        <f t="shared" si="5"/>
        <v>0</v>
      </c>
      <c r="M110" s="34">
        <f t="shared" si="5"/>
        <v>0</v>
      </c>
      <c r="N110" s="34">
        <f t="shared" si="5"/>
        <v>0</v>
      </c>
      <c r="O110" s="34">
        <f t="shared" si="5"/>
        <v>0</v>
      </c>
      <c r="P110" s="34">
        <f t="shared" si="5"/>
        <v>371</v>
      </c>
      <c r="Q110" s="34">
        <f t="shared" si="6"/>
        <v>2170</v>
      </c>
      <c r="R110" s="34">
        <f t="shared" si="6"/>
        <v>0</v>
      </c>
      <c r="S110" s="34">
        <f t="shared" si="6"/>
        <v>32</v>
      </c>
      <c r="T110" s="34">
        <f t="shared" si="6"/>
        <v>0</v>
      </c>
      <c r="U110" s="34">
        <f t="shared" si="6"/>
        <v>3432.01</v>
      </c>
      <c r="V110" s="34">
        <f t="shared" si="6"/>
        <v>0</v>
      </c>
      <c r="W110" s="34">
        <f t="shared" si="6"/>
        <v>0</v>
      </c>
      <c r="X110" s="34">
        <f t="shared" si="6"/>
        <v>0</v>
      </c>
      <c r="Y110" s="34">
        <f t="shared" si="6"/>
        <v>3432.01</v>
      </c>
    </row>
    <row r="111" spans="2:25" ht="13.5" thickBot="1" x14ac:dyDescent="0.25">
      <c r="D111" s="51" t="s">
        <v>84</v>
      </c>
      <c r="E111" s="52"/>
      <c r="F111" s="52"/>
      <c r="G111" s="53">
        <f t="shared" si="5"/>
        <v>0</v>
      </c>
      <c r="H111" s="53">
        <f t="shared" si="5"/>
        <v>0</v>
      </c>
      <c r="I111" s="53">
        <f t="shared" si="5"/>
        <v>0</v>
      </c>
      <c r="J111" s="53">
        <f t="shared" si="5"/>
        <v>0</v>
      </c>
      <c r="K111" s="53">
        <f t="shared" si="5"/>
        <v>0</v>
      </c>
      <c r="L111" s="53">
        <f t="shared" si="5"/>
        <v>0</v>
      </c>
      <c r="M111" s="53">
        <f t="shared" si="5"/>
        <v>0</v>
      </c>
      <c r="N111" s="53">
        <f t="shared" si="5"/>
        <v>0</v>
      </c>
      <c r="O111" s="53">
        <f t="shared" si="5"/>
        <v>0</v>
      </c>
      <c r="P111" s="53">
        <f t="shared" si="5"/>
        <v>0</v>
      </c>
      <c r="Q111" s="53">
        <f t="shared" si="6"/>
        <v>0</v>
      </c>
      <c r="R111" s="53">
        <f t="shared" si="6"/>
        <v>0</v>
      </c>
      <c r="S111" s="53">
        <f t="shared" si="6"/>
        <v>0</v>
      </c>
      <c r="T111" s="53">
        <f t="shared" si="6"/>
        <v>0</v>
      </c>
      <c r="U111" s="53">
        <f t="shared" si="6"/>
        <v>0</v>
      </c>
      <c r="V111" s="53">
        <f t="shared" si="6"/>
        <v>0</v>
      </c>
      <c r="W111" s="53">
        <f t="shared" si="6"/>
        <v>0</v>
      </c>
      <c r="X111" s="53">
        <f t="shared" si="6"/>
        <v>0</v>
      </c>
      <c r="Y111" s="53">
        <f t="shared" si="6"/>
        <v>0</v>
      </c>
    </row>
    <row r="113" spans="2:25" x14ac:dyDescent="0.2">
      <c r="D113" t="s">
        <v>85</v>
      </c>
      <c r="G113" s="34">
        <f t="shared" ref="G113:U113" si="7">SUM(G100:G111)-G95</f>
        <v>-366.21000000000004</v>
      </c>
      <c r="H113" s="34">
        <f t="shared" si="7"/>
        <v>-47.249999999999986</v>
      </c>
      <c r="I113" s="34">
        <f t="shared" si="7"/>
        <v>-7</v>
      </c>
      <c r="J113" s="34">
        <f t="shared" si="7"/>
        <v>0</v>
      </c>
      <c r="K113" s="34">
        <f t="shared" si="7"/>
        <v>0</v>
      </c>
      <c r="L113" s="34">
        <f t="shared" si="7"/>
        <v>0</v>
      </c>
      <c r="M113" s="34">
        <f t="shared" si="7"/>
        <v>-100</v>
      </c>
      <c r="N113" s="34">
        <f t="shared" si="7"/>
        <v>0</v>
      </c>
      <c r="O113" s="34">
        <f t="shared" si="7"/>
        <v>0</v>
      </c>
      <c r="P113" s="34">
        <f t="shared" si="7"/>
        <v>-272.49000000000024</v>
      </c>
      <c r="Q113" s="34">
        <f t="shared" si="7"/>
        <v>-869.99999999999955</v>
      </c>
      <c r="R113" s="34">
        <f t="shared" si="7"/>
        <v>-52</v>
      </c>
      <c r="S113" s="34">
        <f t="shared" si="7"/>
        <v>0</v>
      </c>
      <c r="T113" s="34">
        <f t="shared" si="7"/>
        <v>-5059.08</v>
      </c>
      <c r="U113" s="34">
        <f t="shared" si="7"/>
        <v>-6774.0300000000007</v>
      </c>
      <c r="W113" s="34">
        <f>SUM(W100:W111)-W95</f>
        <v>-966.41000000000008</v>
      </c>
      <c r="Y113" s="34">
        <f>SUM(Y100:Y111)-Y95</f>
        <v>-7740.4400000000005</v>
      </c>
    </row>
    <row r="115" spans="2:25" x14ac:dyDescent="0.2">
      <c r="B115" s="38" t="s">
        <v>86</v>
      </c>
    </row>
    <row r="116" spans="2:25" ht="13.5" thickBot="1" x14ac:dyDescent="0.25"/>
    <row r="117" spans="2:25" x14ac:dyDescent="0.2">
      <c r="D117" s="46" t="s">
        <v>73</v>
      </c>
      <c r="E117" s="47"/>
      <c r="F117" s="47"/>
      <c r="G117" s="48">
        <f t="shared" ref="G117:U117" si="8">SUM(G100)</f>
        <v>355.75</v>
      </c>
      <c r="H117" s="48">
        <f t="shared" si="8"/>
        <v>30.06</v>
      </c>
      <c r="I117" s="48">
        <f t="shared" si="8"/>
        <v>0</v>
      </c>
      <c r="J117" s="48">
        <f t="shared" si="8"/>
        <v>31</v>
      </c>
      <c r="K117" s="48">
        <f t="shared" si="8"/>
        <v>0</v>
      </c>
      <c r="L117" s="48">
        <f t="shared" si="8"/>
        <v>142.65</v>
      </c>
      <c r="M117" s="48">
        <f t="shared" si="8"/>
        <v>100</v>
      </c>
      <c r="N117" s="48">
        <f t="shared" si="8"/>
        <v>0</v>
      </c>
      <c r="O117" s="48">
        <f t="shared" si="8"/>
        <v>50</v>
      </c>
      <c r="P117" s="48">
        <f t="shared" si="8"/>
        <v>454.4</v>
      </c>
      <c r="Q117" s="48">
        <f t="shared" si="8"/>
        <v>0</v>
      </c>
      <c r="R117" s="48">
        <f t="shared" si="8"/>
        <v>0</v>
      </c>
      <c r="S117" s="48">
        <f t="shared" si="8"/>
        <v>0</v>
      </c>
      <c r="T117" s="48">
        <f>SUM(T100)</f>
        <v>368.98</v>
      </c>
      <c r="U117" s="48">
        <f t="shared" si="8"/>
        <v>1532.84</v>
      </c>
      <c r="V117" s="48"/>
      <c r="W117" s="48">
        <f>SUM(W100)</f>
        <v>28</v>
      </c>
      <c r="X117" s="48"/>
      <c r="Y117" s="55">
        <f>SUM(Y100)</f>
        <v>1560.84</v>
      </c>
    </row>
    <row r="118" spans="2:25" x14ac:dyDescent="0.2">
      <c r="D118" s="49" t="s">
        <v>74</v>
      </c>
      <c r="G118" s="34">
        <f>SUM(G$100:G101)</f>
        <v>721.95</v>
      </c>
      <c r="H118" s="34">
        <f>SUM(H$100:H101)</f>
        <v>61.56</v>
      </c>
      <c r="I118" s="34">
        <f>SUM(I$100:I101)</f>
        <v>208</v>
      </c>
      <c r="J118" s="34">
        <f>SUM(J$100:J101)</f>
        <v>50</v>
      </c>
      <c r="K118" s="34">
        <f>SUM(K$100:K101)</f>
        <v>0</v>
      </c>
      <c r="L118" s="34">
        <f>SUM(L$100:L101)</f>
        <v>197.44</v>
      </c>
      <c r="M118" s="34">
        <f>SUM(M$100:M101)</f>
        <v>100</v>
      </c>
      <c r="N118" s="34">
        <f>SUM(N$100:N101)</f>
        <v>776.92</v>
      </c>
      <c r="O118" s="34">
        <f>SUM(O$100:O101)</f>
        <v>50</v>
      </c>
      <c r="P118" s="34">
        <f>SUM(P$100:P101)</f>
        <v>717.87</v>
      </c>
      <c r="Q118" s="34">
        <f>SUM(Q$100:Q101)</f>
        <v>110.38</v>
      </c>
      <c r="R118" s="34">
        <f>SUM(R$100:R101)</f>
        <v>84</v>
      </c>
      <c r="S118" s="34">
        <f>SUM(S$100:S101)</f>
        <v>20</v>
      </c>
      <c r="T118" s="34">
        <f>SUM(T$100:T101)</f>
        <v>368.98</v>
      </c>
      <c r="U118" s="34">
        <f>SUM(U$100:U101)</f>
        <v>3467.1000000000004</v>
      </c>
      <c r="V118" s="34"/>
      <c r="W118" s="34">
        <f>SUM(W$100:W101)</f>
        <v>103.03</v>
      </c>
      <c r="X118" s="34"/>
      <c r="Y118" s="50">
        <f>SUM(Y$100:Y101)</f>
        <v>3570.13</v>
      </c>
    </row>
    <row r="119" spans="2:25" x14ac:dyDescent="0.2">
      <c r="D119" s="49" t="s">
        <v>75</v>
      </c>
      <c r="G119" s="34">
        <f>SUM(G$100:G102)</f>
        <v>1106.1600000000001</v>
      </c>
      <c r="H119" s="34">
        <f>SUM(H$100:H102)</f>
        <v>61.56</v>
      </c>
      <c r="I119" s="34">
        <f>SUM(I$100:I102)</f>
        <v>308</v>
      </c>
      <c r="J119" s="34">
        <f>SUM(J$100:J102)</f>
        <v>71.58</v>
      </c>
      <c r="K119" s="34">
        <f>SUM(K$100:K102)</f>
        <v>0</v>
      </c>
      <c r="L119" s="34">
        <f>SUM(L$100:L102)</f>
        <v>197.44</v>
      </c>
      <c r="M119" s="34">
        <f>SUM(M$100:M102)</f>
        <v>100</v>
      </c>
      <c r="N119" s="34">
        <f>SUM(N$100:N102)</f>
        <v>776.92</v>
      </c>
      <c r="O119" s="34">
        <f>SUM(O$100:O102)</f>
        <v>50</v>
      </c>
      <c r="P119" s="34">
        <f>SUM(P$100:P102)</f>
        <v>717.87</v>
      </c>
      <c r="Q119" s="34">
        <f>SUM(Q$100:Q102)</f>
        <v>137.84</v>
      </c>
      <c r="R119" s="34">
        <f>SUM(R$100:R102)</f>
        <v>104</v>
      </c>
      <c r="S119" s="34">
        <f>SUM(S$100:S102)</f>
        <v>20</v>
      </c>
      <c r="T119" s="34">
        <f>SUM(T$100:T102)</f>
        <v>368.98</v>
      </c>
      <c r="U119" s="34">
        <f>SUM(U$100:U102)</f>
        <v>4020.3500000000004</v>
      </c>
      <c r="V119" s="34"/>
      <c r="W119" s="34">
        <f>SUM(W$100:W102)</f>
        <v>128.53</v>
      </c>
      <c r="X119" s="34"/>
      <c r="Y119" s="50">
        <f>SUM(Y$100:Y102)</f>
        <v>4148.88</v>
      </c>
    </row>
    <row r="120" spans="2:25" x14ac:dyDescent="0.2">
      <c r="D120" s="49" t="s">
        <v>76</v>
      </c>
      <c r="G120" s="34">
        <f>SUM(G$100:G103)</f>
        <v>1454.3700000000001</v>
      </c>
      <c r="H120" s="34">
        <f>SUM(H$100:H103)</f>
        <v>61.56</v>
      </c>
      <c r="I120" s="34">
        <f>SUM(I$100:I103)</f>
        <v>308</v>
      </c>
      <c r="J120" s="34">
        <f>SUM(J$100:J103)</f>
        <v>256.70999999999998</v>
      </c>
      <c r="K120" s="34">
        <f>SUM(K$100:K103)</f>
        <v>50</v>
      </c>
      <c r="L120" s="34">
        <f>SUM(L$100:L103)</f>
        <v>197.44</v>
      </c>
      <c r="M120" s="34">
        <f>SUM(M$100:M103)</f>
        <v>100</v>
      </c>
      <c r="N120" s="34">
        <f>SUM(N$100:N103)</f>
        <v>776.92</v>
      </c>
      <c r="O120" s="34">
        <f>SUM(O$100:O103)</f>
        <v>50</v>
      </c>
      <c r="P120" s="34">
        <f>SUM(P$100:P103)</f>
        <v>797.87</v>
      </c>
      <c r="Q120" s="34">
        <f>SUM(Q$100:Q103)</f>
        <v>167.84</v>
      </c>
      <c r="R120" s="34">
        <f>SUM(R$100:R103)</f>
        <v>104</v>
      </c>
      <c r="S120" s="34">
        <f>SUM(S$100:S103)</f>
        <v>20</v>
      </c>
      <c r="T120" s="34">
        <f>SUM(T$100:T103)</f>
        <v>468.98</v>
      </c>
      <c r="U120" s="34">
        <f>SUM(U$100:U103)</f>
        <v>4813.6900000000005</v>
      </c>
      <c r="V120" s="34"/>
      <c r="W120" s="34">
        <f>SUM(W$100:W103)</f>
        <v>137.22</v>
      </c>
      <c r="X120" s="34"/>
      <c r="Y120" s="50">
        <f>SUM(Y$100:Y103)</f>
        <v>4950.91</v>
      </c>
    </row>
    <row r="121" spans="2:25" x14ac:dyDescent="0.2">
      <c r="D121" s="49" t="s">
        <v>77</v>
      </c>
      <c r="G121" s="34">
        <f>SUM(G$100:G104)</f>
        <v>1454.3700000000001</v>
      </c>
      <c r="H121" s="34">
        <f>SUM(H$100:H104)</f>
        <v>61.56</v>
      </c>
      <c r="I121" s="34">
        <f>SUM(I$100:I104)</f>
        <v>308</v>
      </c>
      <c r="J121" s="34">
        <f>SUM(J$100:J104)</f>
        <v>256.70999999999998</v>
      </c>
      <c r="K121" s="34">
        <f>SUM(K$100:K104)</f>
        <v>50</v>
      </c>
      <c r="L121" s="34">
        <f>SUM(L$100:L104)</f>
        <v>197.44</v>
      </c>
      <c r="M121" s="34">
        <f>SUM(M$100:M104)</f>
        <v>100</v>
      </c>
      <c r="N121" s="34">
        <f>SUM(N$100:N104)</f>
        <v>776.92</v>
      </c>
      <c r="O121" s="34">
        <f>SUM(O$100:O104)</f>
        <v>50</v>
      </c>
      <c r="P121" s="34">
        <f>SUM(P$100:P104)</f>
        <v>987.98</v>
      </c>
      <c r="Q121" s="34">
        <f>SUM(Q$100:Q104)</f>
        <v>900.34</v>
      </c>
      <c r="R121" s="34">
        <f>SUM(R$100:R104)</f>
        <v>104</v>
      </c>
      <c r="S121" s="34">
        <f>SUM(S$100:S104)</f>
        <v>20</v>
      </c>
      <c r="T121" s="34">
        <f>SUM(T$100:T104)</f>
        <v>491.78000000000003</v>
      </c>
      <c r="U121" s="34">
        <f>SUM(U$100:U104)</f>
        <v>5759.1</v>
      </c>
      <c r="V121" s="34"/>
      <c r="W121" s="34">
        <f>SUM(W$100:W104)</f>
        <v>143.4</v>
      </c>
      <c r="X121" s="34"/>
      <c r="Y121" s="50">
        <f>SUM(Y$100:Y104)</f>
        <v>5902.5</v>
      </c>
    </row>
    <row r="122" spans="2:25" x14ac:dyDescent="0.2">
      <c r="D122" s="49" t="s">
        <v>78</v>
      </c>
      <c r="G122" s="34">
        <f>SUM(G$100:G105)</f>
        <v>2186.79</v>
      </c>
      <c r="H122" s="34">
        <f>SUM(H$100:H105)</f>
        <v>61.56</v>
      </c>
      <c r="I122" s="34">
        <f>SUM(I$100:I105)</f>
        <v>308</v>
      </c>
      <c r="J122" s="34">
        <f>SUM(J$100:J105)</f>
        <v>300.14999999999998</v>
      </c>
      <c r="K122" s="34">
        <f>SUM(K$100:K105)</f>
        <v>50</v>
      </c>
      <c r="L122" s="34">
        <f>SUM(L$100:L105)</f>
        <v>197.44</v>
      </c>
      <c r="M122" s="34">
        <f>SUM(M$100:M105)</f>
        <v>100</v>
      </c>
      <c r="N122" s="34">
        <f>SUM(N$100:N105)</f>
        <v>776.92</v>
      </c>
      <c r="O122" s="34">
        <f>SUM(O$100:O105)</f>
        <v>250</v>
      </c>
      <c r="P122" s="34">
        <f>SUM(P$100:P105)</f>
        <v>1147.98</v>
      </c>
      <c r="Q122" s="34">
        <f>SUM(Q$100:Q105)</f>
        <v>905.32</v>
      </c>
      <c r="R122" s="34">
        <f>SUM(R$100:R105)</f>
        <v>140</v>
      </c>
      <c r="S122" s="34">
        <f>SUM(S$100:S105)</f>
        <v>60</v>
      </c>
      <c r="T122" s="34">
        <f>SUM(T$100:T105)</f>
        <v>1111.78</v>
      </c>
      <c r="U122" s="34">
        <f>SUM(U$100:U105)</f>
        <v>7595.9400000000005</v>
      </c>
      <c r="V122" s="34"/>
      <c r="W122" s="34">
        <f>SUM(W$100:W105)</f>
        <v>317.09000000000003</v>
      </c>
      <c r="X122" s="34"/>
      <c r="Y122" s="50">
        <f>SUM(Y$100:Y105)</f>
        <v>7913.03</v>
      </c>
    </row>
    <row r="123" spans="2:25" x14ac:dyDescent="0.2">
      <c r="D123" s="49" t="s">
        <v>79</v>
      </c>
      <c r="G123" s="34">
        <f>SUM(G$100:G106)</f>
        <v>2553</v>
      </c>
      <c r="H123" s="34">
        <f>SUM(H$100:H106)</f>
        <v>61.56</v>
      </c>
      <c r="I123" s="34">
        <f>SUM(I$100:I106)</f>
        <v>308</v>
      </c>
      <c r="J123" s="34">
        <f>SUM(J$100:J106)</f>
        <v>300.14999999999998</v>
      </c>
      <c r="K123" s="34">
        <f>SUM(K$100:K106)</f>
        <v>50</v>
      </c>
      <c r="L123" s="34">
        <f>SUM(L$100:L106)</f>
        <v>197.44</v>
      </c>
      <c r="M123" s="34">
        <f>SUM(M$100:M106)</f>
        <v>100</v>
      </c>
      <c r="N123" s="34">
        <f>SUM(N$100:N106)</f>
        <v>776.92</v>
      </c>
      <c r="O123" s="34">
        <f>SUM(O$100:O106)</f>
        <v>650</v>
      </c>
      <c r="P123" s="34">
        <f>SUM(P$100:P106)</f>
        <v>1147.98</v>
      </c>
      <c r="Q123" s="34">
        <f>SUM(Q$100:Q106)</f>
        <v>1137.3200000000002</v>
      </c>
      <c r="R123" s="34">
        <f>SUM(R$100:R106)</f>
        <v>140</v>
      </c>
      <c r="S123" s="34">
        <f>SUM(S$100:S106)</f>
        <v>60</v>
      </c>
      <c r="T123" s="34">
        <f>SUM(T$100:T106)</f>
        <v>1111.78</v>
      </c>
      <c r="U123" s="34">
        <f>SUM(U$100:U106)</f>
        <v>8594.1500000000015</v>
      </c>
      <c r="V123" s="34"/>
      <c r="W123" s="34">
        <f>SUM(W$100:W106)</f>
        <v>357.09000000000003</v>
      </c>
      <c r="X123" s="34"/>
      <c r="Y123" s="50">
        <f>SUM(Y$100:Y106)</f>
        <v>8951.24</v>
      </c>
    </row>
    <row r="124" spans="2:25" x14ac:dyDescent="0.2">
      <c r="D124" s="49" t="s">
        <v>80</v>
      </c>
      <c r="G124" s="34">
        <f>SUM(G$100:G107)</f>
        <v>2919.21</v>
      </c>
      <c r="H124" s="34">
        <f>SUM(H$100:H107)</f>
        <v>89.01</v>
      </c>
      <c r="I124" s="34">
        <f>SUM(I$100:I107)</f>
        <v>308</v>
      </c>
      <c r="J124" s="34">
        <f>SUM(J$100:J107)</f>
        <v>381.53999999999996</v>
      </c>
      <c r="K124" s="34">
        <f>SUM(K$100:K107)</f>
        <v>50</v>
      </c>
      <c r="L124" s="34">
        <f>SUM(L$100:L107)</f>
        <v>197.44</v>
      </c>
      <c r="M124" s="34">
        <f>SUM(M$100:M107)</f>
        <v>100</v>
      </c>
      <c r="N124" s="34">
        <f>SUM(N$100:N107)</f>
        <v>776.92</v>
      </c>
      <c r="O124" s="34">
        <f>SUM(O$100:O107)</f>
        <v>650</v>
      </c>
      <c r="P124" s="34">
        <f>SUM(P$100:P107)</f>
        <v>1227.98</v>
      </c>
      <c r="Q124" s="34">
        <f>SUM(Q$100:Q107)</f>
        <v>1362.3200000000002</v>
      </c>
      <c r="R124" s="34">
        <f>SUM(R$100:R107)</f>
        <v>140</v>
      </c>
      <c r="S124" s="34">
        <f>SUM(S$100:S107)</f>
        <v>60</v>
      </c>
      <c r="T124" s="34">
        <f>SUM(T$100:T107)</f>
        <v>1111.78</v>
      </c>
      <c r="U124" s="34">
        <f>SUM(U$100:U107)</f>
        <v>9374.2000000000007</v>
      </c>
      <c r="V124" s="34"/>
      <c r="W124" s="34">
        <f>SUM(W$100:W107)</f>
        <v>357.09000000000003</v>
      </c>
      <c r="X124" s="34"/>
      <c r="Y124" s="50">
        <f>SUM(Y$100:Y107)</f>
        <v>9731.2899999999991</v>
      </c>
    </row>
    <row r="125" spans="2:25" x14ac:dyDescent="0.2">
      <c r="D125" s="49" t="s">
        <v>81</v>
      </c>
      <c r="G125" s="34">
        <f>SUM(G$100:G108)</f>
        <v>3410.82</v>
      </c>
      <c r="H125" s="34">
        <f>SUM(H$100:H108)</f>
        <v>89.01</v>
      </c>
      <c r="I125" s="34">
        <f>SUM(I$100:I108)</f>
        <v>308</v>
      </c>
      <c r="J125" s="34">
        <f>SUM(J$100:J108)</f>
        <v>381.53999999999996</v>
      </c>
      <c r="K125" s="34">
        <f>SUM(K$100:K108)</f>
        <v>50</v>
      </c>
      <c r="L125" s="34">
        <f>SUM(L$100:L108)</f>
        <v>197.44</v>
      </c>
      <c r="M125" s="34">
        <f>SUM(M$100:M108)</f>
        <v>100</v>
      </c>
      <c r="N125" s="34">
        <f>SUM(N$100:N108)</f>
        <v>776.92</v>
      </c>
      <c r="O125" s="34">
        <f>SUM(O$100:O108)</f>
        <v>650</v>
      </c>
      <c r="P125" s="34">
        <f>SUM(P$100:P108)</f>
        <v>1420.56</v>
      </c>
      <c r="Q125" s="34">
        <f>SUM(Q$100:Q108)</f>
        <v>1362.3200000000002</v>
      </c>
      <c r="R125" s="34">
        <f>SUM(R$100:R108)</f>
        <v>140</v>
      </c>
      <c r="S125" s="34">
        <f>SUM(S$100:S108)</f>
        <v>684</v>
      </c>
      <c r="T125" s="34">
        <f>SUM(T$100:T108)</f>
        <v>1252.24</v>
      </c>
      <c r="U125" s="34">
        <f>SUM(U$100:U108)</f>
        <v>10822.85</v>
      </c>
      <c r="V125" s="34"/>
      <c r="W125" s="34">
        <f>SUM(W$100:W108)</f>
        <v>371.21000000000004</v>
      </c>
      <c r="X125" s="34"/>
      <c r="Y125" s="50">
        <f>SUM(Y$100:Y108)</f>
        <v>11194.06</v>
      </c>
    </row>
    <row r="126" spans="2:25" x14ac:dyDescent="0.2">
      <c r="D126" s="49" t="s">
        <v>82</v>
      </c>
      <c r="G126" s="34">
        <f>SUM(G$100:G109)</f>
        <v>3410.82</v>
      </c>
      <c r="H126" s="34">
        <f>SUM(H$100:H109)</f>
        <v>109.26</v>
      </c>
      <c r="I126" s="34">
        <f>SUM(I$100:I109)</f>
        <v>308</v>
      </c>
      <c r="J126" s="34">
        <f>SUM(J$100:J109)</f>
        <v>381.53999999999996</v>
      </c>
      <c r="K126" s="34">
        <f>SUM(K$100:K109)</f>
        <v>50</v>
      </c>
      <c r="L126" s="34">
        <f>SUM(L$100:L109)</f>
        <v>197.44</v>
      </c>
      <c r="M126" s="34">
        <f>SUM(M$100:M109)</f>
        <v>100</v>
      </c>
      <c r="N126" s="34">
        <f>SUM(N$100:N109)</f>
        <v>776.92</v>
      </c>
      <c r="O126" s="34">
        <f>SUM(O$100:O109)</f>
        <v>650</v>
      </c>
      <c r="P126" s="34">
        <f>SUM(P$100:P109)</f>
        <v>1420.56</v>
      </c>
      <c r="Q126" s="34">
        <f>SUM(Q$100:Q109)</f>
        <v>1362.3200000000002</v>
      </c>
      <c r="R126" s="34">
        <f>SUM(R$100:R109)</f>
        <v>140</v>
      </c>
      <c r="S126" s="34">
        <f>SUM(S$100:S109)</f>
        <v>684</v>
      </c>
      <c r="T126" s="34">
        <f>SUM(T$100:T109)</f>
        <v>2014.3899999999999</v>
      </c>
      <c r="U126" s="34">
        <f>SUM(U$100:U109)</f>
        <v>11605.25</v>
      </c>
      <c r="V126" s="34"/>
      <c r="W126" s="34">
        <f>SUM(W$100:W109)</f>
        <v>479.21000000000004</v>
      </c>
      <c r="X126" s="34"/>
      <c r="Y126" s="50">
        <f>SUM(Y$100:Y109)</f>
        <v>12084.46</v>
      </c>
    </row>
    <row r="127" spans="2:25" x14ac:dyDescent="0.2">
      <c r="D127" s="49" t="s">
        <v>83</v>
      </c>
      <c r="G127" s="34">
        <f>SUM(G$100:G110)</f>
        <v>4143.24</v>
      </c>
      <c r="H127" s="34">
        <f>SUM(H$100:H110)</f>
        <v>109.26</v>
      </c>
      <c r="I127" s="34">
        <f>SUM(I$100:I110)</f>
        <v>308</v>
      </c>
      <c r="J127" s="34">
        <f>SUM(J$100:J110)</f>
        <v>508.13</v>
      </c>
      <c r="K127" s="34">
        <f>SUM(K$100:K110)</f>
        <v>50</v>
      </c>
      <c r="L127" s="34">
        <f>SUM(L$100:L110)</f>
        <v>197.44</v>
      </c>
      <c r="M127" s="34">
        <f>SUM(M$100:M110)</f>
        <v>100</v>
      </c>
      <c r="N127" s="34">
        <f>SUM(N$100:N110)</f>
        <v>776.92</v>
      </c>
      <c r="O127" s="34">
        <f>SUM(O$100:O110)</f>
        <v>650</v>
      </c>
      <c r="P127" s="34">
        <f>SUM(P$100:P110)</f>
        <v>1791.56</v>
      </c>
      <c r="Q127" s="34">
        <f>SUM(Q$100:Q110)</f>
        <v>3532.32</v>
      </c>
      <c r="R127" s="34">
        <f>SUM(R$100:R110)</f>
        <v>140</v>
      </c>
      <c r="S127" s="34">
        <f>SUM(S$100:S110)</f>
        <v>716</v>
      </c>
      <c r="T127" s="34">
        <f>SUM(T$100:T110)</f>
        <v>2014.3899999999999</v>
      </c>
      <c r="U127" s="34">
        <f>SUM(U$100:U110)</f>
        <v>15037.26</v>
      </c>
      <c r="V127" s="34"/>
      <c r="W127" s="34">
        <f>SUM(W$100:W110)</f>
        <v>479.21000000000004</v>
      </c>
      <c r="X127" s="34"/>
      <c r="Y127" s="50">
        <f>SUM(Y$100:Y110)</f>
        <v>15516.47</v>
      </c>
    </row>
    <row r="128" spans="2:25" ht="13.5" thickBot="1" x14ac:dyDescent="0.25">
      <c r="D128" s="51" t="s">
        <v>84</v>
      </c>
      <c r="E128" s="52"/>
      <c r="F128" s="52"/>
      <c r="G128" s="53">
        <f>SUM(G$100:G111)</f>
        <v>4143.24</v>
      </c>
      <c r="H128" s="53">
        <f>SUM(H$100:H111)</f>
        <v>109.26</v>
      </c>
      <c r="I128" s="53">
        <f>SUM(I$100:I111)</f>
        <v>308</v>
      </c>
      <c r="J128" s="53">
        <f>SUM(J$100:J111)</f>
        <v>508.13</v>
      </c>
      <c r="K128" s="53">
        <f>SUM(K$100:K111)</f>
        <v>50</v>
      </c>
      <c r="L128" s="53">
        <f>SUM(L$100:L111)</f>
        <v>197.44</v>
      </c>
      <c r="M128" s="53">
        <f>SUM(M$100:M111)</f>
        <v>100</v>
      </c>
      <c r="N128" s="53">
        <f>SUM(N$100:N111)</f>
        <v>776.92</v>
      </c>
      <c r="O128" s="53">
        <f>SUM(O$100:O111)</f>
        <v>650</v>
      </c>
      <c r="P128" s="53">
        <f>SUM(P$100:P111)</f>
        <v>1791.56</v>
      </c>
      <c r="Q128" s="53">
        <f>SUM(Q$100:Q111)</f>
        <v>3532.32</v>
      </c>
      <c r="R128" s="53">
        <f>SUM(R$100:R111)</f>
        <v>140</v>
      </c>
      <c r="S128" s="53">
        <f>SUM(S$100:S111)</f>
        <v>716</v>
      </c>
      <c r="T128" s="53">
        <f>SUM(T$100:T111)</f>
        <v>2014.3899999999999</v>
      </c>
      <c r="U128" s="53">
        <f>SUM(U$100:U111)</f>
        <v>15037.26</v>
      </c>
      <c r="V128" s="53"/>
      <c r="W128" s="53">
        <f>SUM(W$100:W111)</f>
        <v>479.21000000000004</v>
      </c>
      <c r="X128" s="53"/>
      <c r="Y128" s="54">
        <f>SUM(Y$100:Y111)</f>
        <v>15516.47</v>
      </c>
    </row>
    <row r="131" spans="4:25" x14ac:dyDescent="0.2">
      <c r="D131" t="s">
        <v>85</v>
      </c>
      <c r="G131" s="34">
        <f>G95-G128</f>
        <v>366.21000000000004</v>
      </c>
      <c r="H131" s="34">
        <f t="shared" ref="H131:Y131" si="9">H95-H128</f>
        <v>47.249999999999986</v>
      </c>
      <c r="I131" s="34">
        <f t="shared" si="9"/>
        <v>7</v>
      </c>
      <c r="J131" s="34">
        <f t="shared" si="9"/>
        <v>0</v>
      </c>
      <c r="K131" s="34">
        <f t="shared" si="9"/>
        <v>0</v>
      </c>
      <c r="L131" s="34">
        <f t="shared" si="9"/>
        <v>0</v>
      </c>
      <c r="M131" s="34">
        <f t="shared" si="9"/>
        <v>100</v>
      </c>
      <c r="N131" s="34">
        <f t="shared" si="9"/>
        <v>0</v>
      </c>
      <c r="O131" s="34">
        <f t="shared" si="9"/>
        <v>0</v>
      </c>
      <c r="P131" s="34">
        <f t="shared" si="9"/>
        <v>272.49000000000024</v>
      </c>
      <c r="Q131" s="34">
        <f t="shared" si="9"/>
        <v>869.99999999999955</v>
      </c>
      <c r="R131" s="34">
        <f t="shared" si="9"/>
        <v>52</v>
      </c>
      <c r="S131" s="34">
        <f t="shared" si="9"/>
        <v>0</v>
      </c>
      <c r="T131" s="34">
        <f>T95-T128</f>
        <v>5059.08</v>
      </c>
      <c r="U131" s="34">
        <f t="shared" si="9"/>
        <v>6774.0300000000007</v>
      </c>
      <c r="W131" s="34">
        <f t="shared" si="9"/>
        <v>966.41000000000008</v>
      </c>
      <c r="Y131" s="34">
        <f t="shared" si="9"/>
        <v>7740.4400000000005</v>
      </c>
    </row>
  </sheetData>
  <autoFilter ref="A4:Y4"/>
  <dataValidations count="1">
    <dataValidation type="list" allowBlank="1" showInputMessage="1" showErrorMessage="1" sqref="B7:B94">
      <formula1>$D$100:$D$111</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B1:AD128"/>
  <sheetViews>
    <sheetView zoomScale="87" zoomScaleNormal="87" workbookViewId="0">
      <pane ySplit="1" topLeftCell="A2" activePane="bottomLeft" state="frozen"/>
      <selection activeCell="R99" sqref="R99"/>
      <selection pane="bottomLeft" activeCell="R99" sqref="R99"/>
    </sheetView>
  </sheetViews>
  <sheetFormatPr defaultColWidth="8.85546875" defaultRowHeight="12.75" x14ac:dyDescent="0.2"/>
  <cols>
    <col min="1" max="1" width="2.7109375" customWidth="1"/>
    <col min="2" max="2" width="6.140625" bestFit="1" customWidth="1"/>
    <col min="3" max="3" width="7.85546875" customWidth="1"/>
    <col min="4" max="4" width="42.42578125" style="156" customWidth="1"/>
    <col min="5" max="5" width="3.140625" customWidth="1"/>
    <col min="6" max="6" width="1.7109375" customWidth="1"/>
    <col min="7" max="7" width="10.42578125" style="34" customWidth="1"/>
    <col min="8" max="15" width="10.85546875" style="34" customWidth="1"/>
    <col min="16" max="17" width="8.7109375" style="34" customWidth="1"/>
    <col min="18" max="18" width="10.7109375" style="34" customWidth="1"/>
    <col min="19" max="19" width="1.7109375" customWidth="1"/>
    <col min="20" max="20" width="9.140625" customWidth="1"/>
    <col min="21" max="21" width="1.7109375" customWidth="1"/>
    <col min="22" max="22" width="10.7109375" customWidth="1"/>
    <col min="23" max="23" width="9.7109375" bestFit="1" customWidth="1"/>
    <col min="29" max="29" width="11.28515625" style="163" bestFit="1" customWidth="1"/>
    <col min="30" max="30" width="11.28515625" bestFit="1" customWidth="1"/>
  </cols>
  <sheetData>
    <row r="1" spans="2:30" ht="44.25" thickBot="1" x14ac:dyDescent="0.25">
      <c r="B1" s="39" t="s">
        <v>91</v>
      </c>
      <c r="C1" s="42" t="s">
        <v>92</v>
      </c>
      <c r="D1" s="152" t="s">
        <v>93</v>
      </c>
      <c r="E1" s="82" t="s">
        <v>199</v>
      </c>
      <c r="F1" s="40"/>
      <c r="G1" s="160" t="s">
        <v>57</v>
      </c>
      <c r="H1" s="160" t="s">
        <v>58</v>
      </c>
      <c r="I1" s="160" t="s">
        <v>59</v>
      </c>
      <c r="J1" s="160" t="s">
        <v>60</v>
      </c>
      <c r="K1" s="160" t="s">
        <v>20</v>
      </c>
      <c r="L1" s="160" t="s">
        <v>11</v>
      </c>
      <c r="M1" s="160" t="s">
        <v>61</v>
      </c>
      <c r="N1" s="160" t="s">
        <v>62</v>
      </c>
      <c r="O1" s="42" t="s">
        <v>27</v>
      </c>
      <c r="P1" s="42" t="s">
        <v>63</v>
      </c>
      <c r="Q1" s="42"/>
      <c r="R1" s="42" t="s">
        <v>64</v>
      </c>
      <c r="S1" s="44"/>
      <c r="T1" s="42" t="s">
        <v>13</v>
      </c>
      <c r="U1" s="44"/>
      <c r="V1" s="45" t="s">
        <v>66</v>
      </c>
    </row>
    <row r="2" spans="2:30" ht="14.25" x14ac:dyDescent="0.2">
      <c r="B2" s="35"/>
      <c r="C2" s="34"/>
      <c r="D2" s="153"/>
      <c r="E2" s="109"/>
      <c r="F2" s="35"/>
      <c r="G2" s="146"/>
      <c r="H2" s="146"/>
      <c r="I2" s="146"/>
      <c r="J2" s="146"/>
      <c r="K2" s="146"/>
      <c r="L2" s="146"/>
      <c r="M2" s="146"/>
      <c r="N2" s="146"/>
      <c r="O2" s="146"/>
      <c r="P2" s="146"/>
      <c r="Q2" s="146"/>
      <c r="T2" s="34"/>
      <c r="V2" s="66"/>
    </row>
    <row r="3" spans="2:30" ht="14.25" x14ac:dyDescent="0.2">
      <c r="B3" s="149" t="s">
        <v>73</v>
      </c>
      <c r="C3" s="147" t="s">
        <v>265</v>
      </c>
      <c r="D3" s="154" t="s">
        <v>266</v>
      </c>
      <c r="E3" s="118" t="s">
        <v>98</v>
      </c>
      <c r="F3" s="35"/>
      <c r="G3" s="147"/>
      <c r="H3" s="147"/>
      <c r="I3" s="147">
        <v>18</v>
      </c>
      <c r="J3" s="147"/>
      <c r="K3" s="147"/>
      <c r="L3" s="147"/>
      <c r="M3" s="147"/>
      <c r="N3" s="147"/>
      <c r="O3" s="147"/>
      <c r="P3" s="147"/>
      <c r="Q3" s="147"/>
      <c r="R3" s="34">
        <f>SUM(G3:Q3)</f>
        <v>18</v>
      </c>
      <c r="T3" s="117">
        <v>3.6</v>
      </c>
      <c r="V3" s="113">
        <f>T3+R3</f>
        <v>21.6</v>
      </c>
      <c r="W3" s="12"/>
      <c r="AA3" s="12"/>
      <c r="AD3" s="163"/>
    </row>
    <row r="4" spans="2:30" ht="14.25" x14ac:dyDescent="0.2">
      <c r="B4" s="149" t="s">
        <v>73</v>
      </c>
      <c r="C4" s="147" t="s">
        <v>267</v>
      </c>
      <c r="D4" s="154" t="s">
        <v>268</v>
      </c>
      <c r="E4" s="118" t="s">
        <v>98</v>
      </c>
      <c r="F4" s="35"/>
      <c r="G4" s="147">
        <v>30</v>
      </c>
      <c r="H4" s="147">
        <v>362.35</v>
      </c>
      <c r="I4" s="147"/>
      <c r="J4" s="147"/>
      <c r="K4" s="147"/>
      <c r="L4" s="147"/>
      <c r="M4" s="147"/>
      <c r="N4" s="147"/>
      <c r="O4" s="147"/>
      <c r="P4" s="147"/>
      <c r="Q4" s="147"/>
      <c r="R4" s="34">
        <f>SUM(G4:Q4)</f>
        <v>392.35</v>
      </c>
      <c r="T4" s="117"/>
      <c r="V4" s="113">
        <f>T4+R4</f>
        <v>392.35</v>
      </c>
      <c r="W4" s="12"/>
      <c r="X4" s="12"/>
      <c r="AA4" s="12"/>
      <c r="AD4" s="163"/>
    </row>
    <row r="5" spans="2:30" ht="14.25" x14ac:dyDescent="0.2">
      <c r="B5" s="150" t="s">
        <v>74</v>
      </c>
      <c r="C5" s="150">
        <v>826</v>
      </c>
      <c r="D5" s="155" t="s">
        <v>269</v>
      </c>
      <c r="E5" s="37" t="s">
        <v>98</v>
      </c>
      <c r="G5" s="148">
        <v>31.13</v>
      </c>
      <c r="H5" s="148"/>
      <c r="I5" s="148"/>
      <c r="J5" s="148"/>
      <c r="K5" s="148"/>
      <c r="L5" s="148"/>
      <c r="M5" s="148"/>
      <c r="N5" s="148"/>
      <c r="O5" s="148">
        <v>80</v>
      </c>
      <c r="P5" s="148"/>
      <c r="Q5" s="148"/>
      <c r="R5" s="66">
        <f t="shared" ref="R5:R39" si="0">SUM(G5:Q5)</f>
        <v>111.13</v>
      </c>
      <c r="T5" s="59">
        <v>6.23</v>
      </c>
      <c r="V5" s="113">
        <f>T5+R5</f>
        <v>117.36</v>
      </c>
      <c r="W5" s="12"/>
      <c r="AA5" s="12"/>
      <c r="AD5" s="163"/>
    </row>
    <row r="6" spans="2:30" ht="14.25" x14ac:dyDescent="0.2">
      <c r="B6" s="150" t="s">
        <v>74</v>
      </c>
      <c r="C6" s="150">
        <v>3242</v>
      </c>
      <c r="D6" s="155" t="s">
        <v>99</v>
      </c>
      <c r="E6" s="37" t="s">
        <v>98</v>
      </c>
      <c r="G6" s="148"/>
      <c r="H6" s="148"/>
      <c r="I6" s="148"/>
      <c r="J6" s="148"/>
      <c r="K6" s="148">
        <v>213</v>
      </c>
      <c r="L6" s="148"/>
      <c r="M6" s="148"/>
      <c r="N6" s="148"/>
      <c r="O6" s="148"/>
      <c r="P6" s="148"/>
      <c r="Q6" s="148"/>
      <c r="R6" s="66">
        <f t="shared" si="0"/>
        <v>213</v>
      </c>
      <c r="T6" s="59">
        <v>27.59</v>
      </c>
      <c r="V6" s="113">
        <f t="shared" ref="V6:V81" si="1">T6+R6</f>
        <v>240.59</v>
      </c>
      <c r="W6" s="12"/>
      <c r="AA6" s="12"/>
      <c r="AD6" s="163"/>
    </row>
    <row r="7" spans="2:30" ht="14.25" x14ac:dyDescent="0.2">
      <c r="B7" s="150" t="s">
        <v>74</v>
      </c>
      <c r="C7" s="150">
        <v>1633</v>
      </c>
      <c r="D7" s="155" t="s">
        <v>270</v>
      </c>
      <c r="E7" s="37" t="s">
        <v>98</v>
      </c>
      <c r="G7" s="148"/>
      <c r="H7" s="148">
        <v>100</v>
      </c>
      <c r="I7" s="148"/>
      <c r="J7" s="148"/>
      <c r="K7" s="148"/>
      <c r="L7" s="148"/>
      <c r="M7" s="148"/>
      <c r="N7" s="148"/>
      <c r="O7" s="148"/>
      <c r="P7" s="148"/>
      <c r="Q7" s="148"/>
      <c r="R7" s="66">
        <f t="shared" si="0"/>
        <v>100</v>
      </c>
      <c r="T7" s="59">
        <v>20</v>
      </c>
      <c r="V7" s="113">
        <f t="shared" si="1"/>
        <v>120</v>
      </c>
      <c r="W7" s="12"/>
      <c r="AA7" s="12"/>
      <c r="AD7" s="163"/>
    </row>
    <row r="8" spans="2:30" ht="14.25" x14ac:dyDescent="0.2">
      <c r="B8" s="150" t="s">
        <v>74</v>
      </c>
      <c r="C8" s="150">
        <v>4317</v>
      </c>
      <c r="D8" s="155" t="s">
        <v>271</v>
      </c>
      <c r="E8" s="37" t="s">
        <v>98</v>
      </c>
      <c r="G8" s="148"/>
      <c r="H8" s="148"/>
      <c r="I8" s="148">
        <v>20</v>
      </c>
      <c r="J8" s="148"/>
      <c r="K8" s="148"/>
      <c r="L8" s="148"/>
      <c r="M8" s="148"/>
      <c r="N8" s="148"/>
      <c r="O8" s="148"/>
      <c r="P8" s="148"/>
      <c r="Q8" s="148"/>
      <c r="R8" s="66">
        <f t="shared" si="0"/>
        <v>20</v>
      </c>
      <c r="T8" s="59"/>
      <c r="V8" s="113">
        <f t="shared" si="1"/>
        <v>20</v>
      </c>
      <c r="W8" s="12"/>
      <c r="AA8" s="12"/>
      <c r="AD8" s="163"/>
    </row>
    <row r="9" spans="2:30" ht="14.25" x14ac:dyDescent="0.2">
      <c r="B9" s="150" t="s">
        <v>74</v>
      </c>
      <c r="C9" s="150" t="s">
        <v>265</v>
      </c>
      <c r="D9" s="155" t="s">
        <v>272</v>
      </c>
      <c r="E9" s="37" t="s">
        <v>98</v>
      </c>
      <c r="G9" s="148"/>
      <c r="H9" s="148"/>
      <c r="I9" s="148">
        <v>18</v>
      </c>
      <c r="J9" s="148"/>
      <c r="K9" s="148"/>
      <c r="L9" s="148"/>
      <c r="M9" s="148"/>
      <c r="N9" s="148"/>
      <c r="O9" s="148"/>
      <c r="P9" s="148"/>
      <c r="Q9" s="148"/>
      <c r="R9" s="66">
        <f t="shared" si="0"/>
        <v>18</v>
      </c>
      <c r="T9" s="59">
        <v>3.6</v>
      </c>
      <c r="V9" s="113">
        <f t="shared" si="1"/>
        <v>21.6</v>
      </c>
      <c r="W9" s="12"/>
      <c r="AA9" s="12"/>
      <c r="AD9" s="163"/>
    </row>
    <row r="10" spans="2:30" ht="14.25" x14ac:dyDescent="0.2">
      <c r="B10" s="150" t="s">
        <v>74</v>
      </c>
      <c r="C10" s="150">
        <v>9664</v>
      </c>
      <c r="D10" s="155" t="s">
        <v>273</v>
      </c>
      <c r="E10" s="37" t="s">
        <v>98</v>
      </c>
      <c r="G10" s="148"/>
      <c r="H10" s="148"/>
      <c r="I10" s="148"/>
      <c r="J10" s="148"/>
      <c r="K10" s="148"/>
      <c r="L10" s="148"/>
      <c r="M10" s="148"/>
      <c r="N10" s="148"/>
      <c r="O10" s="148">
        <v>80</v>
      </c>
      <c r="P10" s="148"/>
      <c r="Q10" s="148"/>
      <c r="R10" s="66">
        <f t="shared" si="0"/>
        <v>80</v>
      </c>
      <c r="T10" s="59"/>
      <c r="V10" s="113">
        <f t="shared" si="1"/>
        <v>80</v>
      </c>
      <c r="W10" s="12"/>
      <c r="AA10" s="12"/>
      <c r="AD10" s="163"/>
    </row>
    <row r="11" spans="2:30" ht="14.25" x14ac:dyDescent="0.2">
      <c r="B11" s="150" t="s">
        <v>74</v>
      </c>
      <c r="C11" s="150" t="s">
        <v>69</v>
      </c>
      <c r="D11" s="155" t="s">
        <v>274</v>
      </c>
      <c r="E11" s="37" t="s">
        <v>98</v>
      </c>
      <c r="G11" s="148">
        <v>30</v>
      </c>
      <c r="H11" s="148">
        <v>368.55</v>
      </c>
      <c r="I11" s="148"/>
      <c r="J11" s="148"/>
      <c r="K11" s="148"/>
      <c r="L11" s="148"/>
      <c r="M11" s="148"/>
      <c r="N11" s="148"/>
      <c r="O11" s="148"/>
      <c r="P11" s="148"/>
      <c r="Q11" s="148"/>
      <c r="R11" s="66">
        <f t="shared" si="0"/>
        <v>398.55</v>
      </c>
      <c r="T11" s="59"/>
      <c r="V11" s="113">
        <f t="shared" si="1"/>
        <v>398.55</v>
      </c>
      <c r="W11" s="12"/>
      <c r="X11" s="12"/>
      <c r="AA11" s="12"/>
      <c r="AD11" s="163"/>
    </row>
    <row r="12" spans="2:30" ht="14.25" x14ac:dyDescent="0.2">
      <c r="B12" s="150" t="s">
        <v>75</v>
      </c>
      <c r="C12" s="150">
        <v>5294</v>
      </c>
      <c r="D12" s="155" t="s">
        <v>275</v>
      </c>
      <c r="E12" s="37" t="s">
        <v>276</v>
      </c>
      <c r="G12" s="148"/>
      <c r="H12" s="148"/>
      <c r="I12" s="148">
        <v>69.12</v>
      </c>
      <c r="J12" s="148"/>
      <c r="K12" s="148"/>
      <c r="L12" s="148"/>
      <c r="M12" s="148"/>
      <c r="N12" s="148"/>
      <c r="O12" s="148"/>
      <c r="P12" s="148"/>
      <c r="Q12" s="148"/>
      <c r="R12" s="66">
        <f t="shared" si="0"/>
        <v>69.12</v>
      </c>
      <c r="T12" s="59"/>
      <c r="V12" s="113">
        <f t="shared" si="1"/>
        <v>69.12</v>
      </c>
      <c r="W12" s="12"/>
      <c r="AA12" s="12"/>
      <c r="AD12" s="163"/>
    </row>
    <row r="13" spans="2:30" ht="14.25" x14ac:dyDescent="0.2">
      <c r="B13" s="150" t="s">
        <v>75</v>
      </c>
      <c r="C13" s="150">
        <v>3697</v>
      </c>
      <c r="D13" s="155" t="s">
        <v>277</v>
      </c>
      <c r="E13" s="37" t="s">
        <v>98</v>
      </c>
      <c r="G13" s="148">
        <v>119.9</v>
      </c>
      <c r="H13" s="148"/>
      <c r="I13" s="148"/>
      <c r="J13" s="148">
        <v>2.5</v>
      </c>
      <c r="K13" s="148"/>
      <c r="L13" s="148"/>
      <c r="M13" s="148"/>
      <c r="N13" s="148"/>
      <c r="O13" s="148"/>
      <c r="P13" s="148"/>
      <c r="Q13" s="148"/>
      <c r="R13" s="66">
        <f t="shared" si="0"/>
        <v>122.4</v>
      </c>
      <c r="T13" s="59">
        <v>24.48</v>
      </c>
      <c r="V13" s="113">
        <f t="shared" si="1"/>
        <v>146.88</v>
      </c>
      <c r="W13" s="12"/>
      <c r="AA13" s="12"/>
      <c r="AD13" s="163"/>
    </row>
    <row r="14" spans="2:30" ht="14.25" x14ac:dyDescent="0.2">
      <c r="B14" s="150" t="s">
        <v>75</v>
      </c>
      <c r="C14" s="150">
        <v>6813</v>
      </c>
      <c r="D14" s="155" t="s">
        <v>278</v>
      </c>
      <c r="E14" s="37" t="s">
        <v>98</v>
      </c>
      <c r="G14" s="148">
        <v>41.61</v>
      </c>
      <c r="H14" s="148"/>
      <c r="I14" s="148"/>
      <c r="J14" s="148"/>
      <c r="K14" s="148"/>
      <c r="L14" s="148"/>
      <c r="M14" s="148"/>
      <c r="N14" s="148"/>
      <c r="O14" s="148"/>
      <c r="P14" s="148"/>
      <c r="Q14" s="148"/>
      <c r="R14" s="66">
        <f t="shared" si="0"/>
        <v>41.61</v>
      </c>
      <c r="T14" s="59">
        <v>8.32</v>
      </c>
      <c r="V14" s="113">
        <f t="shared" si="1"/>
        <v>49.93</v>
      </c>
      <c r="W14" s="12"/>
      <c r="AA14" s="12"/>
      <c r="AD14" s="163"/>
    </row>
    <row r="15" spans="2:30" ht="14.25" x14ac:dyDescent="0.2">
      <c r="B15" s="150" t="s">
        <v>75</v>
      </c>
      <c r="C15" s="150">
        <v>7035</v>
      </c>
      <c r="D15" s="155" t="s">
        <v>279</v>
      </c>
      <c r="E15" s="37" t="s">
        <v>98</v>
      </c>
      <c r="G15" s="148"/>
      <c r="H15" s="148"/>
      <c r="I15" s="148"/>
      <c r="J15" s="148"/>
      <c r="K15" s="148"/>
      <c r="L15" s="148"/>
      <c r="M15" s="148"/>
      <c r="N15" s="148"/>
      <c r="O15" s="148">
        <v>80</v>
      </c>
      <c r="P15" s="148"/>
      <c r="Q15" s="148"/>
      <c r="R15" s="66">
        <f t="shared" si="0"/>
        <v>80</v>
      </c>
      <c r="T15" s="59"/>
      <c r="V15" s="113">
        <f t="shared" si="1"/>
        <v>80</v>
      </c>
      <c r="W15" s="12"/>
      <c r="AA15" s="12"/>
      <c r="AD15" s="163"/>
    </row>
    <row r="16" spans="2:30" ht="14.25" x14ac:dyDescent="0.2">
      <c r="B16" s="150" t="s">
        <v>75</v>
      </c>
      <c r="C16" s="150" t="s">
        <v>69</v>
      </c>
      <c r="D16" s="155" t="s">
        <v>280</v>
      </c>
      <c r="E16" s="37" t="s">
        <v>98</v>
      </c>
      <c r="G16" s="148"/>
      <c r="H16" s="148"/>
      <c r="I16" s="148"/>
      <c r="J16" s="148"/>
      <c r="K16" s="148"/>
      <c r="L16" s="148"/>
      <c r="M16" s="148"/>
      <c r="N16" s="148"/>
      <c r="O16" s="148">
        <v>80</v>
      </c>
      <c r="P16" s="148"/>
      <c r="Q16" s="148"/>
      <c r="R16" s="66">
        <f t="shared" si="0"/>
        <v>80</v>
      </c>
      <c r="T16" s="59"/>
      <c r="V16" s="113">
        <f t="shared" si="1"/>
        <v>80</v>
      </c>
      <c r="W16" s="12"/>
      <c r="AA16" s="12"/>
      <c r="AD16" s="163"/>
    </row>
    <row r="17" spans="2:30" ht="14.25" x14ac:dyDescent="0.2">
      <c r="B17" s="150" t="s">
        <v>75</v>
      </c>
      <c r="C17" s="150" t="s">
        <v>265</v>
      </c>
      <c r="D17" s="155" t="s">
        <v>272</v>
      </c>
      <c r="E17" s="37" t="s">
        <v>98</v>
      </c>
      <c r="G17" s="148"/>
      <c r="H17" s="148"/>
      <c r="I17" s="148">
        <v>18</v>
      </c>
      <c r="J17" s="148"/>
      <c r="K17" s="148"/>
      <c r="L17" s="148"/>
      <c r="M17" s="148"/>
      <c r="N17" s="148"/>
      <c r="O17" s="148"/>
      <c r="P17" s="148"/>
      <c r="Q17" s="148"/>
      <c r="R17" s="66">
        <f t="shared" si="0"/>
        <v>18</v>
      </c>
      <c r="T17" s="59">
        <v>3.6</v>
      </c>
      <c r="V17" s="113">
        <f t="shared" si="1"/>
        <v>21.6</v>
      </c>
      <c r="W17" s="12"/>
      <c r="AA17" s="12"/>
      <c r="AD17" s="163"/>
    </row>
    <row r="18" spans="2:30" ht="14.25" x14ac:dyDescent="0.2">
      <c r="B18" s="150" t="s">
        <v>75</v>
      </c>
      <c r="C18" s="150" t="s">
        <v>69</v>
      </c>
      <c r="D18" s="155" t="s">
        <v>281</v>
      </c>
      <c r="E18" s="37" t="s">
        <v>98</v>
      </c>
      <c r="G18" s="148">
        <v>30</v>
      </c>
      <c r="H18" s="148">
        <v>368.55</v>
      </c>
      <c r="I18" s="148"/>
      <c r="J18" s="148"/>
      <c r="K18" s="148"/>
      <c r="L18" s="148"/>
      <c r="M18" s="148"/>
      <c r="N18" s="148"/>
      <c r="O18" s="148"/>
      <c r="P18" s="148"/>
      <c r="Q18" s="148"/>
      <c r="R18" s="66">
        <f t="shared" si="0"/>
        <v>398.55</v>
      </c>
      <c r="T18" s="59"/>
      <c r="V18" s="113">
        <f t="shared" si="1"/>
        <v>398.55</v>
      </c>
      <c r="W18" s="12"/>
      <c r="X18" s="12"/>
      <c r="AA18" s="12"/>
      <c r="AD18" s="163"/>
    </row>
    <row r="19" spans="2:30" ht="14.25" x14ac:dyDescent="0.2">
      <c r="B19" s="150" t="s">
        <v>76</v>
      </c>
      <c r="C19" s="150">
        <v>9113</v>
      </c>
      <c r="D19" s="155" t="s">
        <v>282</v>
      </c>
      <c r="E19" s="37" t="s">
        <v>98</v>
      </c>
      <c r="G19" s="148"/>
      <c r="H19" s="148"/>
      <c r="I19" s="148"/>
      <c r="J19" s="148"/>
      <c r="K19" s="148"/>
      <c r="L19" s="148"/>
      <c r="M19" s="148"/>
      <c r="N19" s="148"/>
      <c r="O19" s="148">
        <v>34.69</v>
      </c>
      <c r="P19" s="148"/>
      <c r="Q19" s="148"/>
      <c r="R19" s="66">
        <f t="shared" si="0"/>
        <v>34.69</v>
      </c>
      <c r="T19" s="59">
        <v>6.94</v>
      </c>
      <c r="V19" s="113">
        <f t="shared" si="1"/>
        <v>41.629999999999995</v>
      </c>
      <c r="W19" s="12"/>
      <c r="AA19" s="12"/>
      <c r="AD19" s="163"/>
    </row>
    <row r="20" spans="2:30" ht="14.25" x14ac:dyDescent="0.2">
      <c r="B20" s="150" t="s">
        <v>76</v>
      </c>
      <c r="C20" s="150">
        <v>927</v>
      </c>
      <c r="D20" s="155" t="s">
        <v>283</v>
      </c>
      <c r="E20" s="37" t="s">
        <v>98</v>
      </c>
      <c r="G20" s="148"/>
      <c r="H20" s="148"/>
      <c r="I20" s="148"/>
      <c r="J20" s="148"/>
      <c r="K20" s="148"/>
      <c r="L20" s="148"/>
      <c r="M20" s="148"/>
      <c r="N20" s="148"/>
      <c r="O20" s="148">
        <v>50.84</v>
      </c>
      <c r="P20" s="148"/>
      <c r="Q20" s="148"/>
      <c r="R20" s="66">
        <f t="shared" si="0"/>
        <v>50.84</v>
      </c>
      <c r="T20" s="59">
        <v>10.17</v>
      </c>
      <c r="V20" s="113">
        <f t="shared" si="1"/>
        <v>61.010000000000005</v>
      </c>
      <c r="W20" s="12"/>
      <c r="AA20" s="12"/>
      <c r="AD20" s="163"/>
    </row>
    <row r="21" spans="2:30" ht="15" customHeight="1" x14ac:dyDescent="0.2">
      <c r="B21" s="150" t="s">
        <v>76</v>
      </c>
      <c r="C21" s="150" t="s">
        <v>69</v>
      </c>
      <c r="D21" s="155" t="s">
        <v>284</v>
      </c>
      <c r="E21" s="37" t="s">
        <v>98</v>
      </c>
      <c r="G21" s="148"/>
      <c r="H21" s="148"/>
      <c r="I21" s="148"/>
      <c r="J21" s="148"/>
      <c r="K21" s="148"/>
      <c r="L21" s="148"/>
      <c r="M21" s="148"/>
      <c r="N21" s="148"/>
      <c r="O21" s="148">
        <v>80</v>
      </c>
      <c r="P21" s="148"/>
      <c r="Q21" s="148"/>
      <c r="R21" s="66">
        <f t="shared" si="0"/>
        <v>80</v>
      </c>
      <c r="T21" s="59"/>
      <c r="V21" s="113">
        <f t="shared" si="1"/>
        <v>80</v>
      </c>
      <c r="W21" s="12"/>
      <c r="AA21" s="12"/>
      <c r="AD21" s="163"/>
    </row>
    <row r="22" spans="2:30" ht="14.25" x14ac:dyDescent="0.2">
      <c r="B22" s="150" t="s">
        <v>76</v>
      </c>
      <c r="C22" s="150" t="s">
        <v>69</v>
      </c>
      <c r="D22" s="155" t="s">
        <v>272</v>
      </c>
      <c r="E22" s="37" t="s">
        <v>98</v>
      </c>
      <c r="G22" s="148"/>
      <c r="H22" s="148"/>
      <c r="I22" s="148">
        <v>18</v>
      </c>
      <c r="J22" s="148"/>
      <c r="K22" s="148"/>
      <c r="L22" s="148"/>
      <c r="M22" s="148"/>
      <c r="N22" s="148"/>
      <c r="O22" s="148"/>
      <c r="P22" s="148"/>
      <c r="Q22" s="148"/>
      <c r="R22" s="66">
        <f t="shared" si="0"/>
        <v>18</v>
      </c>
      <c r="T22" s="59">
        <v>3.6</v>
      </c>
      <c r="V22" s="113">
        <f t="shared" si="1"/>
        <v>21.6</v>
      </c>
      <c r="W22" s="12"/>
      <c r="AA22" s="12"/>
      <c r="AD22" s="163"/>
    </row>
    <row r="23" spans="2:30" ht="14.25" x14ac:dyDescent="0.2">
      <c r="B23" s="150" t="s">
        <v>76</v>
      </c>
      <c r="C23" s="150" t="s">
        <v>69</v>
      </c>
      <c r="D23" s="155" t="s">
        <v>285</v>
      </c>
      <c r="E23" s="37" t="s">
        <v>98</v>
      </c>
      <c r="G23" s="148">
        <v>30</v>
      </c>
      <c r="H23" s="148">
        <v>368.55</v>
      </c>
      <c r="I23" s="148"/>
      <c r="J23" s="148"/>
      <c r="K23" s="148"/>
      <c r="L23" s="148"/>
      <c r="M23" s="148"/>
      <c r="N23" s="148"/>
      <c r="O23" s="148"/>
      <c r="P23" s="148"/>
      <c r="Q23" s="148"/>
      <c r="R23" s="66">
        <f t="shared" si="0"/>
        <v>398.55</v>
      </c>
      <c r="T23" s="59"/>
      <c r="V23" s="113">
        <f t="shared" si="1"/>
        <v>398.55</v>
      </c>
      <c r="W23" s="12"/>
      <c r="AA23" s="12"/>
      <c r="AD23" s="163"/>
    </row>
    <row r="24" spans="2:30" ht="14.25" x14ac:dyDescent="0.2">
      <c r="B24" s="150" t="s">
        <v>76</v>
      </c>
      <c r="C24" s="150" t="s">
        <v>286</v>
      </c>
      <c r="D24" s="155" t="s">
        <v>233</v>
      </c>
      <c r="E24" s="37"/>
      <c r="G24" s="148">
        <v>85.69</v>
      </c>
      <c r="H24" s="148"/>
      <c r="I24" s="148"/>
      <c r="J24" s="148"/>
      <c r="K24" s="148"/>
      <c r="L24" s="148"/>
      <c r="M24" s="148"/>
      <c r="N24" s="148"/>
      <c r="O24" s="148"/>
      <c r="P24" s="148"/>
      <c r="Q24" s="148"/>
      <c r="R24" s="66">
        <f t="shared" si="0"/>
        <v>85.69</v>
      </c>
      <c r="T24" s="59">
        <v>17.14</v>
      </c>
      <c r="V24" s="113">
        <f t="shared" si="1"/>
        <v>102.83</v>
      </c>
      <c r="W24" s="12"/>
      <c r="AA24" s="12"/>
      <c r="AD24" s="163"/>
    </row>
    <row r="25" spans="2:30" ht="14.25" x14ac:dyDescent="0.2">
      <c r="B25" s="150" t="s">
        <v>76</v>
      </c>
      <c r="C25" s="150">
        <v>4265</v>
      </c>
      <c r="D25" s="155" t="s">
        <v>287</v>
      </c>
      <c r="E25" s="37" t="s">
        <v>98</v>
      </c>
      <c r="G25" s="148">
        <v>91.92</v>
      </c>
      <c r="H25" s="148"/>
      <c r="I25" s="148"/>
      <c r="J25" s="148"/>
      <c r="K25" s="148"/>
      <c r="L25" s="148"/>
      <c r="M25" s="148"/>
      <c r="N25" s="148"/>
      <c r="O25" s="148"/>
      <c r="P25" s="148"/>
      <c r="Q25" s="148"/>
      <c r="R25" s="66">
        <f t="shared" si="0"/>
        <v>91.92</v>
      </c>
      <c r="T25" s="59"/>
      <c r="V25" s="113">
        <f t="shared" si="1"/>
        <v>91.92</v>
      </c>
      <c r="W25" s="12"/>
      <c r="AA25" s="12"/>
      <c r="AD25" s="163"/>
    </row>
    <row r="26" spans="2:30" ht="14.25" x14ac:dyDescent="0.2">
      <c r="B26" s="150" t="s">
        <v>76</v>
      </c>
      <c r="C26" s="150">
        <v>351</v>
      </c>
      <c r="D26" s="155" t="s">
        <v>209</v>
      </c>
      <c r="E26" s="37" t="s">
        <v>98</v>
      </c>
      <c r="G26" s="148"/>
      <c r="H26" s="148"/>
      <c r="I26" s="148"/>
      <c r="J26" s="148">
        <v>110.38</v>
      </c>
      <c r="K26" s="148"/>
      <c r="L26" s="148"/>
      <c r="M26" s="148"/>
      <c r="N26" s="148"/>
      <c r="O26" s="148"/>
      <c r="P26" s="148"/>
      <c r="Q26" s="148"/>
      <c r="R26" s="66">
        <f t="shared" si="0"/>
        <v>110.38</v>
      </c>
      <c r="T26" s="59">
        <v>22.08</v>
      </c>
      <c r="V26" s="113">
        <f t="shared" si="1"/>
        <v>132.45999999999998</v>
      </c>
      <c r="W26" s="12"/>
      <c r="X26" s="12"/>
      <c r="AA26" s="12"/>
      <c r="AD26" s="163"/>
    </row>
    <row r="27" spans="2:30" ht="14.25" x14ac:dyDescent="0.2">
      <c r="B27" s="150" t="s">
        <v>76</v>
      </c>
      <c r="C27" s="150" t="s">
        <v>288</v>
      </c>
      <c r="D27" s="155" t="s">
        <v>289</v>
      </c>
      <c r="E27" s="37" t="s">
        <v>98</v>
      </c>
      <c r="G27" s="148"/>
      <c r="H27" s="148"/>
      <c r="I27" s="148"/>
      <c r="J27" s="148">
        <v>28.56</v>
      </c>
      <c r="K27" s="148"/>
      <c r="L27" s="148"/>
      <c r="M27" s="148"/>
      <c r="N27" s="148"/>
      <c r="O27" s="148"/>
      <c r="P27" s="148"/>
      <c r="Q27" s="148"/>
      <c r="R27" s="66">
        <f t="shared" si="0"/>
        <v>28.56</v>
      </c>
      <c r="T27" s="59">
        <v>3.32</v>
      </c>
      <c r="V27" s="113">
        <f t="shared" si="1"/>
        <v>31.88</v>
      </c>
      <c r="W27" s="12"/>
      <c r="AA27" s="12"/>
      <c r="AD27" s="163"/>
    </row>
    <row r="28" spans="2:30" ht="14.25" x14ac:dyDescent="0.2">
      <c r="B28" s="150" t="s">
        <v>76</v>
      </c>
      <c r="C28" s="150"/>
      <c r="D28" s="155" t="s">
        <v>290</v>
      </c>
      <c r="E28" s="37" t="s">
        <v>98</v>
      </c>
      <c r="G28" s="148">
        <v>221.75</v>
      </c>
      <c r="H28" s="148"/>
      <c r="I28" s="148"/>
      <c r="J28" s="148"/>
      <c r="K28" s="148"/>
      <c r="L28" s="148"/>
      <c r="M28" s="148"/>
      <c r="N28" s="148"/>
      <c r="O28" s="148"/>
      <c r="P28" s="148"/>
      <c r="Q28" s="148"/>
      <c r="R28" s="66">
        <f t="shared" si="0"/>
        <v>221.75</v>
      </c>
      <c r="T28" s="59">
        <v>34.28</v>
      </c>
      <c r="V28" s="113">
        <f t="shared" si="1"/>
        <v>256.02999999999997</v>
      </c>
      <c r="W28" s="12"/>
      <c r="X28" s="12"/>
      <c r="AA28" s="12"/>
      <c r="AD28" s="163"/>
    </row>
    <row r="29" spans="2:30" ht="14.25" x14ac:dyDescent="0.2">
      <c r="B29" s="150" t="s">
        <v>77</v>
      </c>
      <c r="C29" s="150" t="s">
        <v>291</v>
      </c>
      <c r="D29" s="155" t="s">
        <v>292</v>
      </c>
      <c r="E29" s="37" t="s">
        <v>98</v>
      </c>
      <c r="G29" s="148">
        <v>787.16</v>
      </c>
      <c r="H29" s="148"/>
      <c r="I29" s="148"/>
      <c r="J29" s="148"/>
      <c r="K29" s="148"/>
      <c r="L29" s="148"/>
      <c r="M29" s="148"/>
      <c r="N29" s="148"/>
      <c r="O29" s="148"/>
      <c r="P29" s="148"/>
      <c r="Q29" s="148"/>
      <c r="R29" s="66">
        <f t="shared" si="0"/>
        <v>787.16</v>
      </c>
      <c r="T29" s="59"/>
      <c r="V29" s="113">
        <f t="shared" si="1"/>
        <v>787.16</v>
      </c>
      <c r="W29" s="12"/>
      <c r="AA29" s="12"/>
      <c r="AD29" s="163"/>
    </row>
    <row r="30" spans="2:30" ht="14.25" x14ac:dyDescent="0.2">
      <c r="B30" s="150" t="s">
        <v>77</v>
      </c>
      <c r="C30" s="150" t="s">
        <v>69</v>
      </c>
      <c r="D30" s="155" t="s">
        <v>293</v>
      </c>
      <c r="E30" s="37" t="s">
        <v>98</v>
      </c>
      <c r="G30" s="148"/>
      <c r="H30" s="148"/>
      <c r="I30" s="148"/>
      <c r="J30" s="148"/>
      <c r="K30" s="148"/>
      <c r="L30" s="148"/>
      <c r="M30" s="148"/>
      <c r="N30" s="148"/>
      <c r="O30" s="148">
        <v>80</v>
      </c>
      <c r="P30" s="148"/>
      <c r="Q30" s="148"/>
      <c r="R30" s="66">
        <f t="shared" si="0"/>
        <v>80</v>
      </c>
      <c r="T30" s="59"/>
      <c r="V30" s="113">
        <f t="shared" si="1"/>
        <v>80</v>
      </c>
      <c r="W30" s="12"/>
      <c r="AA30" s="12"/>
      <c r="AD30" s="163"/>
    </row>
    <row r="31" spans="2:30" ht="14.25" x14ac:dyDescent="0.2">
      <c r="B31" s="150" t="s">
        <v>77</v>
      </c>
      <c r="C31" s="150" t="s">
        <v>69</v>
      </c>
      <c r="D31" s="155" t="s">
        <v>294</v>
      </c>
      <c r="E31" s="37" t="s">
        <v>98</v>
      </c>
      <c r="G31" s="148">
        <v>30</v>
      </c>
      <c r="H31" s="148">
        <v>368.55</v>
      </c>
      <c r="I31" s="148"/>
      <c r="J31" s="148"/>
      <c r="K31" s="148"/>
      <c r="L31" s="148"/>
      <c r="M31" s="148"/>
      <c r="N31" s="148"/>
      <c r="O31" s="148"/>
      <c r="P31" s="148"/>
      <c r="Q31" s="148"/>
      <c r="R31" s="66">
        <f t="shared" si="0"/>
        <v>398.55</v>
      </c>
      <c r="T31" s="59"/>
      <c r="V31" s="113">
        <f t="shared" si="1"/>
        <v>398.55</v>
      </c>
      <c r="W31" s="12"/>
      <c r="AA31" s="12"/>
      <c r="AD31" s="163"/>
    </row>
    <row r="32" spans="2:30" ht="14.25" x14ac:dyDescent="0.2">
      <c r="B32" s="150" t="s">
        <v>77</v>
      </c>
      <c r="C32" s="150" t="s">
        <v>295</v>
      </c>
      <c r="D32" s="155" t="s">
        <v>296</v>
      </c>
      <c r="E32" s="37" t="s">
        <v>98</v>
      </c>
      <c r="G32" s="148"/>
      <c r="H32" s="148"/>
      <c r="I32" s="148"/>
      <c r="J32" s="148"/>
      <c r="K32" s="148"/>
      <c r="L32" s="148">
        <v>900.12</v>
      </c>
      <c r="M32" s="148"/>
      <c r="N32" s="148"/>
      <c r="O32" s="148"/>
      <c r="P32" s="148"/>
      <c r="Q32" s="148"/>
      <c r="R32" s="66">
        <f t="shared" si="0"/>
        <v>900.12</v>
      </c>
      <c r="T32" s="59"/>
      <c r="V32" s="113">
        <f t="shared" si="1"/>
        <v>900.12</v>
      </c>
      <c r="W32" s="12"/>
      <c r="AA32" s="12"/>
      <c r="AD32" s="163"/>
    </row>
    <row r="33" spans="2:30" ht="14.25" x14ac:dyDescent="0.2">
      <c r="B33" s="150" t="s">
        <v>77</v>
      </c>
      <c r="C33" s="150" t="s">
        <v>265</v>
      </c>
      <c r="D33" s="155" t="s">
        <v>272</v>
      </c>
      <c r="E33" s="37" t="s">
        <v>98</v>
      </c>
      <c r="G33" s="148"/>
      <c r="H33" s="148"/>
      <c r="I33" s="148">
        <v>18</v>
      </c>
      <c r="J33" s="148"/>
      <c r="K33" s="148"/>
      <c r="L33" s="148"/>
      <c r="M33" s="148"/>
      <c r="N33" s="148"/>
      <c r="O33" s="148"/>
      <c r="P33" s="148"/>
      <c r="Q33" s="148"/>
      <c r="R33" s="66">
        <f t="shared" si="0"/>
        <v>18</v>
      </c>
      <c r="T33" s="59">
        <v>3.6</v>
      </c>
      <c r="V33" s="113">
        <f t="shared" si="1"/>
        <v>21.6</v>
      </c>
      <c r="W33" s="12"/>
      <c r="X33" s="12"/>
      <c r="AA33" s="12"/>
      <c r="AD33" s="163"/>
    </row>
    <row r="34" spans="2:30" ht="14.25" x14ac:dyDescent="0.2">
      <c r="B34" s="150" t="s">
        <v>78</v>
      </c>
      <c r="C34" s="150" t="s">
        <v>265</v>
      </c>
      <c r="D34" s="155" t="s">
        <v>297</v>
      </c>
      <c r="E34" s="37" t="s">
        <v>98</v>
      </c>
      <c r="G34" s="148"/>
      <c r="H34" s="148"/>
      <c r="I34" s="148"/>
      <c r="J34" s="148"/>
      <c r="K34" s="148">
        <v>35</v>
      </c>
      <c r="L34" s="148"/>
      <c r="M34" s="148"/>
      <c r="N34" s="148"/>
      <c r="O34" s="148"/>
      <c r="P34" s="148"/>
      <c r="Q34" s="148"/>
      <c r="R34" s="66">
        <f t="shared" si="0"/>
        <v>35</v>
      </c>
      <c r="T34" s="59"/>
      <c r="V34" s="113">
        <f t="shared" si="1"/>
        <v>35</v>
      </c>
      <c r="W34" s="12"/>
      <c r="AA34" s="12"/>
      <c r="AD34" s="163"/>
    </row>
    <row r="35" spans="2:30" ht="14.25" x14ac:dyDescent="0.2">
      <c r="B35" s="150" t="s">
        <v>78</v>
      </c>
      <c r="C35" s="150" t="s">
        <v>69</v>
      </c>
      <c r="D35" s="155" t="s">
        <v>298</v>
      </c>
      <c r="E35" s="37" t="s">
        <v>98</v>
      </c>
      <c r="G35" s="148"/>
      <c r="H35" s="148"/>
      <c r="I35" s="148"/>
      <c r="J35" s="148"/>
      <c r="K35" s="148"/>
      <c r="L35" s="148"/>
      <c r="M35" s="148"/>
      <c r="N35" s="148"/>
      <c r="O35" s="148">
        <v>80</v>
      </c>
      <c r="P35" s="148"/>
      <c r="Q35" s="148"/>
      <c r="R35" s="66">
        <f t="shared" si="0"/>
        <v>80</v>
      </c>
      <c r="T35" s="59"/>
      <c r="V35" s="113">
        <f t="shared" si="1"/>
        <v>80</v>
      </c>
      <c r="W35" s="12"/>
      <c r="AA35" s="12"/>
      <c r="AD35" s="163"/>
    </row>
    <row r="36" spans="2:30" ht="14.25" x14ac:dyDescent="0.2">
      <c r="B36" s="150" t="s">
        <v>78</v>
      </c>
      <c r="C36" s="150" t="s">
        <v>299</v>
      </c>
      <c r="D36" s="155" t="s">
        <v>300</v>
      </c>
      <c r="E36" s="37" t="s">
        <v>98</v>
      </c>
      <c r="G36" s="148">
        <v>167.04</v>
      </c>
      <c r="H36" s="148"/>
      <c r="I36" s="148"/>
      <c r="J36" s="148">
        <v>181.92</v>
      </c>
      <c r="K36" s="148"/>
      <c r="L36" s="148"/>
      <c r="M36" s="148"/>
      <c r="N36" s="148"/>
      <c r="O36" s="148">
        <v>100</v>
      </c>
      <c r="P36" s="148"/>
      <c r="Q36" s="148"/>
      <c r="R36" s="66">
        <f t="shared" si="0"/>
        <v>448.96</v>
      </c>
      <c r="T36" s="59">
        <v>38.99</v>
      </c>
      <c r="V36" s="113">
        <f t="shared" si="1"/>
        <v>487.95</v>
      </c>
      <c r="W36" s="12"/>
      <c r="AA36" s="12"/>
      <c r="AD36" s="163"/>
    </row>
    <row r="37" spans="2:30" ht="14.25" x14ac:dyDescent="0.2">
      <c r="B37" s="150" t="s">
        <v>78</v>
      </c>
      <c r="C37" s="150" t="s">
        <v>301</v>
      </c>
      <c r="D37" s="155" t="s">
        <v>302</v>
      </c>
      <c r="E37" s="37" t="s">
        <v>98</v>
      </c>
      <c r="G37" s="148"/>
      <c r="H37" s="148"/>
      <c r="I37" s="148"/>
      <c r="J37" s="148"/>
      <c r="K37" s="148"/>
      <c r="L37" s="148"/>
      <c r="M37" s="148"/>
      <c r="N37" s="148"/>
      <c r="O37" s="148">
        <v>68.84</v>
      </c>
      <c r="P37" s="148"/>
      <c r="Q37" s="148"/>
      <c r="R37" s="66">
        <f t="shared" si="0"/>
        <v>68.84</v>
      </c>
      <c r="T37" s="59"/>
      <c r="V37" s="113">
        <f t="shared" si="1"/>
        <v>68.84</v>
      </c>
      <c r="W37" s="12"/>
      <c r="AA37" s="12"/>
      <c r="AD37" s="163"/>
    </row>
    <row r="38" spans="2:30" ht="14.25" x14ac:dyDescent="0.2">
      <c r="B38" s="150" t="s">
        <v>78</v>
      </c>
      <c r="C38" s="150" t="s">
        <v>69</v>
      </c>
      <c r="D38" s="155" t="s">
        <v>303</v>
      </c>
      <c r="E38" s="37" t="s">
        <v>98</v>
      </c>
      <c r="G38" s="148"/>
      <c r="H38" s="148"/>
      <c r="I38" s="148">
        <v>200</v>
      </c>
      <c r="J38" s="148"/>
      <c r="K38" s="148"/>
      <c r="L38" s="148"/>
      <c r="M38" s="148"/>
      <c r="N38" s="148"/>
      <c r="O38" s="148"/>
      <c r="P38" s="148"/>
      <c r="Q38" s="148"/>
      <c r="R38" s="66">
        <f t="shared" si="0"/>
        <v>200</v>
      </c>
      <c r="T38" s="59"/>
      <c r="V38" s="113">
        <f t="shared" si="1"/>
        <v>200</v>
      </c>
      <c r="W38" s="12"/>
      <c r="AA38" s="12"/>
      <c r="AD38" s="163"/>
    </row>
    <row r="39" spans="2:30" ht="14.25" x14ac:dyDescent="0.2">
      <c r="B39" s="150" t="s">
        <v>78</v>
      </c>
      <c r="C39" s="150" t="s">
        <v>69</v>
      </c>
      <c r="D39" s="155" t="s">
        <v>304</v>
      </c>
      <c r="E39" s="37" t="s">
        <v>276</v>
      </c>
      <c r="G39" s="148">
        <v>30</v>
      </c>
      <c r="H39" s="148">
        <v>368.55</v>
      </c>
      <c r="I39" s="148"/>
      <c r="J39" s="148"/>
      <c r="K39" s="148"/>
      <c r="L39" s="148"/>
      <c r="M39" s="148"/>
      <c r="N39" s="148"/>
      <c r="O39" s="148"/>
      <c r="P39" s="148"/>
      <c r="Q39" s="148"/>
      <c r="R39" s="66">
        <f t="shared" si="0"/>
        <v>398.55</v>
      </c>
      <c r="T39" s="59"/>
      <c r="V39" s="113">
        <f t="shared" si="1"/>
        <v>398.55</v>
      </c>
      <c r="W39" s="12"/>
      <c r="AA39" s="12"/>
      <c r="AD39" s="163"/>
    </row>
    <row r="40" spans="2:30" ht="14.25" x14ac:dyDescent="0.2">
      <c r="B40" s="150" t="s">
        <v>78</v>
      </c>
      <c r="C40" s="150" t="s">
        <v>305</v>
      </c>
      <c r="D40" s="155" t="s">
        <v>306</v>
      </c>
      <c r="E40" s="37" t="s">
        <v>98</v>
      </c>
      <c r="G40" s="148"/>
      <c r="H40" s="148">
        <v>15</v>
      </c>
      <c r="I40" s="148"/>
      <c r="J40" s="148"/>
      <c r="K40" s="148"/>
      <c r="L40" s="148"/>
      <c r="M40" s="148"/>
      <c r="N40" s="148"/>
      <c r="O40" s="148"/>
      <c r="P40" s="148"/>
      <c r="Q40" s="148"/>
      <c r="R40" s="66">
        <f t="shared" ref="R40:R77" si="2">SUM(G40:Q40)</f>
        <v>15</v>
      </c>
      <c r="T40" s="59">
        <v>3</v>
      </c>
      <c r="V40" s="113">
        <f t="shared" si="1"/>
        <v>18</v>
      </c>
      <c r="W40" s="12"/>
      <c r="AA40" s="12"/>
      <c r="AD40" s="163"/>
    </row>
    <row r="41" spans="2:30" ht="14.25" x14ac:dyDescent="0.2">
      <c r="B41" s="150" t="s">
        <v>78</v>
      </c>
      <c r="C41" s="150" t="s">
        <v>69</v>
      </c>
      <c r="D41" s="155" t="s">
        <v>307</v>
      </c>
      <c r="E41" s="37" t="s">
        <v>98</v>
      </c>
      <c r="G41" s="148"/>
      <c r="H41" s="148"/>
      <c r="I41" s="148">
        <v>18</v>
      </c>
      <c r="J41" s="148"/>
      <c r="K41" s="148"/>
      <c r="L41" s="148"/>
      <c r="M41" s="148"/>
      <c r="N41" s="148"/>
      <c r="O41" s="148"/>
      <c r="P41" s="148"/>
      <c r="Q41" s="148"/>
      <c r="R41" s="66">
        <f t="shared" si="2"/>
        <v>18</v>
      </c>
      <c r="T41" s="59">
        <v>3.6</v>
      </c>
      <c r="V41" s="113">
        <f t="shared" si="1"/>
        <v>21.6</v>
      </c>
      <c r="W41" s="12"/>
      <c r="X41" s="12"/>
      <c r="AA41" s="12"/>
      <c r="AD41" s="163"/>
    </row>
    <row r="42" spans="2:30" ht="14.25" x14ac:dyDescent="0.2">
      <c r="B42" s="150" t="s">
        <v>79</v>
      </c>
      <c r="C42" s="150" t="s">
        <v>308</v>
      </c>
      <c r="D42" s="155" t="s">
        <v>309</v>
      </c>
      <c r="E42" s="37" t="s">
        <v>98</v>
      </c>
      <c r="G42" s="148"/>
      <c r="H42" s="148"/>
      <c r="I42" s="148">
        <v>15</v>
      </c>
      <c r="J42" s="148"/>
      <c r="K42" s="148"/>
      <c r="L42" s="148"/>
      <c r="M42" s="148"/>
      <c r="N42" s="148"/>
      <c r="O42" s="148"/>
      <c r="P42" s="148"/>
      <c r="Q42" s="148"/>
      <c r="R42" s="66">
        <f t="shared" si="2"/>
        <v>15</v>
      </c>
      <c r="T42" s="59"/>
      <c r="V42" s="113">
        <f t="shared" si="1"/>
        <v>15</v>
      </c>
      <c r="W42" s="12"/>
      <c r="AA42" s="12"/>
      <c r="AD42" s="163"/>
    </row>
    <row r="43" spans="2:30" ht="14.25" x14ac:dyDescent="0.2">
      <c r="B43" s="150" t="s">
        <v>79</v>
      </c>
      <c r="C43" s="150" t="s">
        <v>310</v>
      </c>
      <c r="D43" s="155" t="s">
        <v>311</v>
      </c>
      <c r="E43" s="37" t="s">
        <v>98</v>
      </c>
      <c r="G43" s="148"/>
      <c r="H43" s="148"/>
      <c r="I43" s="148">
        <v>200</v>
      </c>
      <c r="J43" s="148"/>
      <c r="K43" s="148"/>
      <c r="L43" s="148"/>
      <c r="M43" s="148"/>
      <c r="N43" s="148"/>
      <c r="O43" s="148"/>
      <c r="P43" s="148"/>
      <c r="Q43" s="148"/>
      <c r="R43" s="66">
        <v>200</v>
      </c>
      <c r="T43" s="59"/>
      <c r="V43" s="113">
        <v>200</v>
      </c>
      <c r="W43" s="12"/>
      <c r="AA43" s="12"/>
      <c r="AD43" s="163"/>
    </row>
    <row r="44" spans="2:30" ht="14.25" x14ac:dyDescent="0.2">
      <c r="B44" s="150" t="s">
        <v>79</v>
      </c>
      <c r="C44" s="150" t="s">
        <v>312</v>
      </c>
      <c r="D44" s="155" t="s">
        <v>313</v>
      </c>
      <c r="E44" s="37" t="s">
        <v>98</v>
      </c>
      <c r="G44" s="148">
        <v>14.2</v>
      </c>
      <c r="H44" s="148">
        <v>60.06</v>
      </c>
      <c r="I44" s="148"/>
      <c r="J44" s="148"/>
      <c r="K44" s="148"/>
      <c r="L44" s="148"/>
      <c r="M44" s="148"/>
      <c r="N44" s="148"/>
      <c r="O44" s="148">
        <v>80</v>
      </c>
      <c r="P44" s="148"/>
      <c r="Q44" s="148"/>
      <c r="R44" s="66">
        <v>154.26</v>
      </c>
      <c r="T44" s="59"/>
      <c r="V44" s="113">
        <v>154.26</v>
      </c>
      <c r="W44" s="12"/>
      <c r="AA44" s="12"/>
      <c r="AD44" s="163"/>
    </row>
    <row r="45" spans="2:30" ht="14.25" x14ac:dyDescent="0.2">
      <c r="B45" s="150" t="s">
        <v>79</v>
      </c>
      <c r="C45" s="151" t="s">
        <v>69</v>
      </c>
      <c r="D45" s="155" t="s">
        <v>314</v>
      </c>
      <c r="E45" s="37" t="s">
        <v>98</v>
      </c>
      <c r="G45" s="148"/>
      <c r="H45" s="148"/>
      <c r="I45" s="148"/>
      <c r="J45" s="148"/>
      <c r="K45" s="148"/>
      <c r="L45" s="148"/>
      <c r="M45" s="148"/>
      <c r="N45" s="148"/>
      <c r="O45" s="148">
        <v>80</v>
      </c>
      <c r="P45" s="148"/>
      <c r="Q45" s="148"/>
      <c r="R45" s="66">
        <f t="shared" si="2"/>
        <v>80</v>
      </c>
      <c r="T45" s="59"/>
      <c r="V45" s="113">
        <f t="shared" si="1"/>
        <v>80</v>
      </c>
      <c r="W45" s="12"/>
      <c r="AA45" s="12"/>
      <c r="AD45" s="163"/>
    </row>
    <row r="46" spans="2:30" ht="14.25" x14ac:dyDescent="0.2">
      <c r="B46" s="150" t="s">
        <v>79</v>
      </c>
      <c r="C46" s="150" t="s">
        <v>315</v>
      </c>
      <c r="D46" s="155" t="s">
        <v>316</v>
      </c>
      <c r="E46" s="37" t="s">
        <v>98</v>
      </c>
      <c r="G46" s="148">
        <v>240</v>
      </c>
      <c r="H46" s="148"/>
      <c r="I46" s="148"/>
      <c r="J46" s="148"/>
      <c r="K46" s="148"/>
      <c r="L46" s="148"/>
      <c r="M46" s="148"/>
      <c r="N46" s="148"/>
      <c r="O46" s="148"/>
      <c r="P46" s="148"/>
      <c r="Q46" s="148"/>
      <c r="R46" s="66">
        <f t="shared" si="2"/>
        <v>240</v>
      </c>
      <c r="T46" s="59"/>
      <c r="V46" s="113">
        <f t="shared" si="1"/>
        <v>240</v>
      </c>
      <c r="W46" s="12"/>
      <c r="AA46" s="12"/>
      <c r="AD46" s="163"/>
    </row>
    <row r="47" spans="2:30" ht="14.25" x14ac:dyDescent="0.2">
      <c r="B47" s="150" t="s">
        <v>79</v>
      </c>
      <c r="C47" s="150" t="s">
        <v>317</v>
      </c>
      <c r="D47" s="155" t="s">
        <v>318</v>
      </c>
      <c r="E47" s="37" t="s">
        <v>98</v>
      </c>
      <c r="G47" s="148"/>
      <c r="H47" s="148"/>
      <c r="I47" s="148"/>
      <c r="J47" s="148"/>
      <c r="K47" s="148"/>
      <c r="L47" s="148">
        <v>250</v>
      </c>
      <c r="M47" s="148"/>
      <c r="N47" s="148"/>
      <c r="O47" s="148"/>
      <c r="P47" s="148"/>
      <c r="Q47" s="148"/>
      <c r="R47" s="66">
        <f t="shared" si="2"/>
        <v>250</v>
      </c>
      <c r="T47" s="59"/>
      <c r="V47" s="113">
        <f t="shared" si="1"/>
        <v>250</v>
      </c>
      <c r="W47" s="12"/>
      <c r="AA47" s="12"/>
      <c r="AD47" s="163"/>
    </row>
    <row r="48" spans="2:30" ht="14.25" x14ac:dyDescent="0.2">
      <c r="B48" s="150" t="s">
        <v>79</v>
      </c>
      <c r="C48" s="150" t="s">
        <v>319</v>
      </c>
      <c r="D48" s="155" t="s">
        <v>320</v>
      </c>
      <c r="E48" s="37" t="s">
        <v>98</v>
      </c>
      <c r="G48" s="148"/>
      <c r="H48" s="148"/>
      <c r="I48" s="148">
        <v>210</v>
      </c>
      <c r="J48" s="148"/>
      <c r="K48" s="148"/>
      <c r="L48" s="148"/>
      <c r="M48" s="148"/>
      <c r="N48" s="148"/>
      <c r="O48" s="148"/>
      <c r="P48" s="148"/>
      <c r="Q48" s="148"/>
      <c r="R48" s="66">
        <v>210</v>
      </c>
      <c r="T48" s="59">
        <v>42</v>
      </c>
      <c r="V48" s="113">
        <f t="shared" si="1"/>
        <v>252</v>
      </c>
      <c r="W48" s="12"/>
      <c r="AA48" s="12"/>
      <c r="AD48" s="163"/>
    </row>
    <row r="49" spans="2:30" ht="14.25" x14ac:dyDescent="0.2">
      <c r="B49" s="150" t="s">
        <v>79</v>
      </c>
      <c r="C49" s="150" t="s">
        <v>321</v>
      </c>
      <c r="D49" s="155" t="s">
        <v>320</v>
      </c>
      <c r="E49" s="37" t="s">
        <v>98</v>
      </c>
      <c r="G49" s="148"/>
      <c r="H49" s="148"/>
      <c r="I49" s="148">
        <v>210</v>
      </c>
      <c r="J49" s="148"/>
      <c r="K49" s="148"/>
      <c r="L49" s="148"/>
      <c r="M49" s="148"/>
      <c r="N49" s="148"/>
      <c r="O49" s="148"/>
      <c r="P49" s="148"/>
      <c r="Q49" s="148"/>
      <c r="R49" s="66">
        <f t="shared" si="2"/>
        <v>210</v>
      </c>
      <c r="T49" s="59">
        <v>42</v>
      </c>
      <c r="V49" s="113">
        <f t="shared" si="1"/>
        <v>252</v>
      </c>
      <c r="W49" s="12"/>
      <c r="AA49" s="12"/>
      <c r="AD49" s="163"/>
    </row>
    <row r="50" spans="2:30" ht="14.25" x14ac:dyDescent="0.2">
      <c r="B50" s="150" t="s">
        <v>79</v>
      </c>
      <c r="C50" s="150" t="s">
        <v>265</v>
      </c>
      <c r="D50" s="155" t="s">
        <v>322</v>
      </c>
      <c r="E50" s="37" t="s">
        <v>98</v>
      </c>
      <c r="G50" s="148"/>
      <c r="H50" s="148"/>
      <c r="I50" s="148">
        <v>18</v>
      </c>
      <c r="J50" s="148"/>
      <c r="K50" s="148"/>
      <c r="L50" s="148"/>
      <c r="M50" s="148"/>
      <c r="N50" s="148"/>
      <c r="O50" s="148"/>
      <c r="P50" s="148"/>
      <c r="Q50" s="148"/>
      <c r="R50" s="66">
        <f t="shared" si="2"/>
        <v>18</v>
      </c>
      <c r="T50" s="59">
        <v>3.6</v>
      </c>
      <c r="V50" s="113">
        <f t="shared" si="1"/>
        <v>21.6</v>
      </c>
      <c r="W50" s="12"/>
      <c r="AA50" s="12"/>
      <c r="AD50" s="163"/>
    </row>
    <row r="51" spans="2:30" ht="14.25" x14ac:dyDescent="0.2">
      <c r="B51" s="150" t="s">
        <v>79</v>
      </c>
      <c r="C51" s="150" t="s">
        <v>323</v>
      </c>
      <c r="D51" s="155" t="s">
        <v>324</v>
      </c>
      <c r="E51" s="37" t="s">
        <v>98</v>
      </c>
      <c r="G51" s="148"/>
      <c r="H51" s="148"/>
      <c r="I51" s="148"/>
      <c r="J51" s="148">
        <v>19.5</v>
      </c>
      <c r="K51" s="148"/>
      <c r="L51" s="148"/>
      <c r="M51" s="148"/>
      <c r="N51" s="148"/>
      <c r="O51" s="148"/>
      <c r="P51" s="148"/>
      <c r="Q51" s="148"/>
      <c r="R51" s="66">
        <f t="shared" si="2"/>
        <v>19.5</v>
      </c>
      <c r="T51" s="59"/>
      <c r="V51" s="113">
        <f t="shared" si="1"/>
        <v>19.5</v>
      </c>
      <c r="W51" s="12"/>
      <c r="AA51" s="12"/>
      <c r="AD51" s="163"/>
    </row>
    <row r="52" spans="2:30" ht="14.25" x14ac:dyDescent="0.2">
      <c r="B52" s="150" t="s">
        <v>79</v>
      </c>
      <c r="C52" s="150" t="s">
        <v>69</v>
      </c>
      <c r="D52" s="155" t="s">
        <v>325</v>
      </c>
      <c r="E52" s="37" t="s">
        <v>98</v>
      </c>
      <c r="G52" s="148">
        <v>30</v>
      </c>
      <c r="H52" s="148">
        <v>378.56</v>
      </c>
      <c r="I52" s="148"/>
      <c r="J52" s="148"/>
      <c r="K52" s="148"/>
      <c r="L52" s="148"/>
      <c r="M52" s="148"/>
      <c r="N52" s="148"/>
      <c r="O52" s="148"/>
      <c r="P52" s="148"/>
      <c r="Q52" s="148"/>
      <c r="R52" s="66">
        <f t="shared" si="2"/>
        <v>408.56</v>
      </c>
      <c r="T52" s="59"/>
      <c r="V52" s="113">
        <f t="shared" si="1"/>
        <v>408.56</v>
      </c>
      <c r="W52" s="12"/>
      <c r="X52" s="12"/>
      <c r="AA52" s="12"/>
      <c r="AD52" s="163"/>
    </row>
    <row r="53" spans="2:30" ht="14.25" x14ac:dyDescent="0.2">
      <c r="B53" s="150" t="s">
        <v>80</v>
      </c>
      <c r="C53" s="150" t="s">
        <v>69</v>
      </c>
      <c r="D53" s="155" t="s">
        <v>326</v>
      </c>
      <c r="E53" s="37" t="s">
        <v>98</v>
      </c>
      <c r="G53" s="148"/>
      <c r="H53" s="148"/>
      <c r="I53" s="148"/>
      <c r="J53" s="148"/>
      <c r="K53" s="148"/>
      <c r="L53" s="148"/>
      <c r="M53" s="148"/>
      <c r="N53" s="148"/>
      <c r="O53" s="148">
        <v>160</v>
      </c>
      <c r="P53" s="148"/>
      <c r="Q53" s="148"/>
      <c r="R53" s="66">
        <f t="shared" si="2"/>
        <v>160</v>
      </c>
      <c r="T53" s="59"/>
      <c r="V53" s="113">
        <f t="shared" si="1"/>
        <v>160</v>
      </c>
      <c r="W53" s="12"/>
      <c r="AA53" s="12"/>
      <c r="AD53" s="163"/>
    </row>
    <row r="54" spans="2:30" ht="14.25" x14ac:dyDescent="0.2">
      <c r="B54" s="150" t="s">
        <v>80</v>
      </c>
      <c r="C54" s="150" t="s">
        <v>265</v>
      </c>
      <c r="D54" s="155" t="s">
        <v>327</v>
      </c>
      <c r="E54" s="37" t="s">
        <v>98</v>
      </c>
      <c r="G54" s="148"/>
      <c r="H54" s="148"/>
      <c r="I54" s="148">
        <v>18</v>
      </c>
      <c r="J54" s="148"/>
      <c r="K54" s="148"/>
      <c r="L54" s="148"/>
      <c r="M54" s="148"/>
      <c r="N54" s="148"/>
      <c r="O54" s="148"/>
      <c r="P54" s="148"/>
      <c r="Q54" s="148"/>
      <c r="R54" s="66">
        <f t="shared" si="2"/>
        <v>18</v>
      </c>
      <c r="T54" s="59">
        <v>3.6</v>
      </c>
      <c r="V54" s="113">
        <f t="shared" si="1"/>
        <v>21.6</v>
      </c>
      <c r="W54" s="12"/>
      <c r="AA54" s="12"/>
      <c r="AD54" s="163"/>
    </row>
    <row r="55" spans="2:30" ht="14.25" x14ac:dyDescent="0.2">
      <c r="B55" s="150" t="s">
        <v>80</v>
      </c>
      <c r="C55" s="150" t="s">
        <v>328</v>
      </c>
      <c r="D55" s="155" t="s">
        <v>329</v>
      </c>
      <c r="E55" s="37" t="s">
        <v>98</v>
      </c>
      <c r="G55" s="148"/>
      <c r="H55" s="148"/>
      <c r="I55" s="148"/>
      <c r="J55" s="148">
        <v>19.5</v>
      </c>
      <c r="K55" s="148"/>
      <c r="L55" s="148"/>
      <c r="M55" s="148"/>
      <c r="N55" s="148"/>
      <c r="O55" s="148"/>
      <c r="P55" s="148"/>
      <c r="Q55" s="148"/>
      <c r="R55" s="66">
        <f t="shared" si="2"/>
        <v>19.5</v>
      </c>
      <c r="T55" s="59"/>
      <c r="V55" s="113">
        <f t="shared" si="1"/>
        <v>19.5</v>
      </c>
      <c r="W55" s="12"/>
      <c r="AA55" s="12"/>
      <c r="AD55" s="163"/>
    </row>
    <row r="56" spans="2:30" ht="15.75" customHeight="1" x14ac:dyDescent="0.2">
      <c r="B56" s="150" t="s">
        <v>80</v>
      </c>
      <c r="C56" s="150" t="s">
        <v>69</v>
      </c>
      <c r="D56" s="155" t="s">
        <v>330</v>
      </c>
      <c r="E56" s="37" t="s">
        <v>98</v>
      </c>
      <c r="G56" s="148">
        <v>30</v>
      </c>
      <c r="H56" s="148">
        <v>378.56</v>
      </c>
      <c r="I56" s="148"/>
      <c r="J56" s="148"/>
      <c r="K56" s="148"/>
      <c r="L56" s="148"/>
      <c r="M56" s="148"/>
      <c r="N56" s="148"/>
      <c r="O56" s="148"/>
      <c r="P56" s="148"/>
      <c r="Q56" s="148"/>
      <c r="R56" s="66">
        <f t="shared" si="2"/>
        <v>408.56</v>
      </c>
      <c r="T56" s="59"/>
      <c r="V56" s="113">
        <f t="shared" si="1"/>
        <v>408.56</v>
      </c>
      <c r="W56" s="12"/>
      <c r="X56" s="12"/>
      <c r="AA56" s="12"/>
      <c r="AD56" s="163"/>
    </row>
    <row r="57" spans="2:30" ht="14.25" x14ac:dyDescent="0.2">
      <c r="B57" s="150" t="s">
        <v>81</v>
      </c>
      <c r="C57" s="150" t="s">
        <v>69</v>
      </c>
      <c r="D57" s="155" t="s">
        <v>331</v>
      </c>
      <c r="E57" s="37" t="s">
        <v>98</v>
      </c>
      <c r="G57" s="148"/>
      <c r="H57" s="148"/>
      <c r="I57" s="148"/>
      <c r="J57" s="148"/>
      <c r="K57" s="148"/>
      <c r="L57" s="148"/>
      <c r="M57" s="148"/>
      <c r="N57" s="148"/>
      <c r="O57" s="148">
        <v>160</v>
      </c>
      <c r="P57" s="148"/>
      <c r="Q57" s="148"/>
      <c r="R57" s="66">
        <f t="shared" si="2"/>
        <v>160</v>
      </c>
      <c r="T57" s="59"/>
      <c r="V57" s="113">
        <f t="shared" si="1"/>
        <v>160</v>
      </c>
      <c r="W57" s="12"/>
      <c r="AA57" s="12"/>
      <c r="AD57" s="163"/>
    </row>
    <row r="58" spans="2:30" ht="14.25" x14ac:dyDescent="0.2">
      <c r="B58" s="150" t="s">
        <v>81</v>
      </c>
      <c r="C58" s="150" t="s">
        <v>332</v>
      </c>
      <c r="D58" s="155" t="s">
        <v>333</v>
      </c>
      <c r="E58" s="37" t="s">
        <v>98</v>
      </c>
      <c r="G58" s="148"/>
      <c r="H58" s="148"/>
      <c r="I58" s="148"/>
      <c r="J58" s="148"/>
      <c r="K58" s="148"/>
      <c r="L58" s="148">
        <v>30</v>
      </c>
      <c r="M58" s="148"/>
      <c r="N58" s="148"/>
      <c r="O58" s="148"/>
      <c r="P58" s="148"/>
      <c r="Q58" s="148"/>
      <c r="R58" s="66">
        <f t="shared" si="2"/>
        <v>30</v>
      </c>
      <c r="T58" s="59"/>
      <c r="V58" s="113">
        <f t="shared" si="1"/>
        <v>30</v>
      </c>
      <c r="W58" s="12"/>
      <c r="X58" s="12"/>
      <c r="AA58" s="12"/>
      <c r="AD58" s="163"/>
    </row>
    <row r="59" spans="2:30" ht="14.25" x14ac:dyDescent="0.2">
      <c r="B59" s="150" t="s">
        <v>81</v>
      </c>
      <c r="C59" s="150" t="s">
        <v>334</v>
      </c>
      <c r="D59" s="155" t="s">
        <v>335</v>
      </c>
      <c r="E59" s="37" t="s">
        <v>98</v>
      </c>
      <c r="G59" s="148">
        <v>39.950000000000003</v>
      </c>
      <c r="H59" s="148"/>
      <c r="I59" s="148"/>
      <c r="J59" s="148"/>
      <c r="K59" s="148"/>
      <c r="L59" s="148"/>
      <c r="M59" s="148"/>
      <c r="N59" s="148"/>
      <c r="O59" s="148"/>
      <c r="P59" s="148"/>
      <c r="Q59" s="148"/>
      <c r="R59" s="66">
        <f t="shared" si="2"/>
        <v>39.950000000000003</v>
      </c>
      <c r="T59" s="59"/>
      <c r="V59" s="113">
        <f t="shared" si="1"/>
        <v>39.950000000000003</v>
      </c>
      <c r="W59" s="12"/>
      <c r="AA59" s="12"/>
      <c r="AD59" s="163"/>
    </row>
    <row r="60" spans="2:30" ht="14.25" x14ac:dyDescent="0.2">
      <c r="B60" s="150" t="s">
        <v>81</v>
      </c>
      <c r="C60" s="150" t="s">
        <v>336</v>
      </c>
      <c r="D60" s="155" t="s">
        <v>337</v>
      </c>
      <c r="E60" s="37" t="s">
        <v>98</v>
      </c>
      <c r="G60" s="148">
        <v>115.2</v>
      </c>
      <c r="H60" s="148"/>
      <c r="I60" s="148"/>
      <c r="J60" s="148"/>
      <c r="K60" s="148"/>
      <c r="L60" s="148"/>
      <c r="M60" s="148"/>
      <c r="N60" s="148"/>
      <c r="O60" s="148"/>
      <c r="P60" s="148"/>
      <c r="Q60" s="148"/>
      <c r="R60" s="66">
        <f t="shared" si="2"/>
        <v>115.2</v>
      </c>
      <c r="T60" s="59"/>
      <c r="V60" s="113">
        <f t="shared" si="1"/>
        <v>115.2</v>
      </c>
      <c r="W60" s="12"/>
      <c r="AA60" s="12"/>
      <c r="AD60" s="163"/>
    </row>
    <row r="61" spans="2:30" ht="14.25" x14ac:dyDescent="0.2">
      <c r="B61" s="150" t="s">
        <v>81</v>
      </c>
      <c r="C61" s="150" t="s">
        <v>338</v>
      </c>
      <c r="D61" s="155" t="s">
        <v>339</v>
      </c>
      <c r="E61" s="37" t="s">
        <v>98</v>
      </c>
      <c r="G61" s="148"/>
      <c r="H61" s="148"/>
      <c r="I61" s="148"/>
      <c r="J61" s="148"/>
      <c r="K61" s="148"/>
      <c r="L61" s="148"/>
      <c r="M61" s="148"/>
      <c r="N61" s="148"/>
      <c r="O61" s="148"/>
      <c r="P61" s="148">
        <v>36.380000000000003</v>
      </c>
      <c r="Q61" s="148"/>
      <c r="R61" s="66">
        <f t="shared" si="2"/>
        <v>36.380000000000003</v>
      </c>
      <c r="T61" s="59"/>
      <c r="V61" s="113">
        <f t="shared" si="1"/>
        <v>36.380000000000003</v>
      </c>
      <c r="W61" s="12"/>
      <c r="AA61" s="12"/>
      <c r="AD61" s="163"/>
    </row>
    <row r="62" spans="2:30" ht="14.25" x14ac:dyDescent="0.2">
      <c r="B62" s="150" t="s">
        <v>81</v>
      </c>
      <c r="C62" s="150" t="s">
        <v>340</v>
      </c>
      <c r="D62" s="155" t="s">
        <v>341</v>
      </c>
      <c r="E62" s="37" t="s">
        <v>98</v>
      </c>
      <c r="G62" s="148"/>
      <c r="H62" s="148"/>
      <c r="I62" s="148"/>
      <c r="J62" s="148">
        <v>1575</v>
      </c>
      <c r="K62" s="148"/>
      <c r="L62" s="148"/>
      <c r="M62" s="148"/>
      <c r="N62" s="148"/>
      <c r="O62" s="148"/>
      <c r="P62" s="148"/>
      <c r="Q62" s="148"/>
      <c r="R62" s="66">
        <f>SUM(G62:Q62)</f>
        <v>1575</v>
      </c>
      <c r="T62" s="59"/>
      <c r="V62" s="113">
        <f t="shared" si="1"/>
        <v>1575</v>
      </c>
      <c r="W62" s="12"/>
      <c r="AA62" s="12"/>
      <c r="AD62" s="163"/>
    </row>
    <row r="63" spans="2:30" ht="14.25" x14ac:dyDescent="0.2">
      <c r="B63" s="150" t="s">
        <v>81</v>
      </c>
      <c r="C63" s="150" t="s">
        <v>342</v>
      </c>
      <c r="D63" s="155" t="s">
        <v>343</v>
      </c>
      <c r="E63" s="37" t="s">
        <v>98</v>
      </c>
      <c r="G63" s="148"/>
      <c r="H63" s="148"/>
      <c r="I63" s="148"/>
      <c r="J63" s="148"/>
      <c r="K63" s="148"/>
      <c r="L63" s="148"/>
      <c r="M63" s="148"/>
      <c r="N63" s="148"/>
      <c r="O63" s="148">
        <v>20</v>
      </c>
      <c r="P63" s="148"/>
      <c r="Q63" s="148"/>
      <c r="R63" s="66">
        <f t="shared" si="2"/>
        <v>20</v>
      </c>
      <c r="T63" s="59"/>
      <c r="V63" s="113">
        <f t="shared" si="1"/>
        <v>20</v>
      </c>
      <c r="W63" s="12"/>
      <c r="AA63" s="12"/>
      <c r="AD63" s="163"/>
    </row>
    <row r="64" spans="2:30" ht="14.25" x14ac:dyDescent="0.2">
      <c r="B64" s="150" t="s">
        <v>81</v>
      </c>
      <c r="C64" s="150" t="s">
        <v>344</v>
      </c>
      <c r="D64" s="155" t="s">
        <v>345</v>
      </c>
      <c r="E64" s="37" t="s">
        <v>98</v>
      </c>
      <c r="G64" s="148"/>
      <c r="H64" s="148"/>
      <c r="I64" s="148"/>
      <c r="J64" s="148"/>
      <c r="K64" s="148"/>
      <c r="L64" s="148"/>
      <c r="M64" s="148"/>
      <c r="N64" s="148"/>
      <c r="O64" s="148">
        <v>50</v>
      </c>
      <c r="P64" s="148"/>
      <c r="Q64" s="148"/>
      <c r="R64" s="66">
        <f t="shared" si="2"/>
        <v>50</v>
      </c>
      <c r="T64" s="59"/>
      <c r="V64" s="113">
        <f t="shared" si="1"/>
        <v>50</v>
      </c>
      <c r="W64" s="12"/>
      <c r="AA64" s="12"/>
      <c r="AD64" s="163"/>
    </row>
    <row r="65" spans="2:30" ht="14.25" x14ac:dyDescent="0.2">
      <c r="B65" s="150" t="s">
        <v>81</v>
      </c>
      <c r="C65" s="150" t="s">
        <v>346</v>
      </c>
      <c r="D65" s="155" t="s">
        <v>347</v>
      </c>
      <c r="E65" s="37" t="s">
        <v>98</v>
      </c>
      <c r="G65" s="148">
        <v>100</v>
      </c>
      <c r="H65" s="148"/>
      <c r="I65" s="148"/>
      <c r="J65" s="148"/>
      <c r="K65" s="148"/>
      <c r="L65" s="148"/>
      <c r="M65" s="148"/>
      <c r="N65" s="148"/>
      <c r="O65" s="148"/>
      <c r="P65" s="148"/>
      <c r="Q65" s="148"/>
      <c r="R65" s="66">
        <f t="shared" si="2"/>
        <v>100</v>
      </c>
      <c r="T65" s="59"/>
      <c r="V65" s="113">
        <f t="shared" si="1"/>
        <v>100</v>
      </c>
      <c r="W65" s="12"/>
      <c r="AA65" s="12"/>
      <c r="AD65" s="163"/>
    </row>
    <row r="66" spans="2:30" ht="14.25" x14ac:dyDescent="0.2">
      <c r="B66" s="150" t="s">
        <v>81</v>
      </c>
      <c r="C66" s="150" t="s">
        <v>348</v>
      </c>
      <c r="D66" s="155" t="s">
        <v>349</v>
      </c>
      <c r="E66" s="37" t="s">
        <v>98</v>
      </c>
      <c r="G66" s="148"/>
      <c r="H66" s="148"/>
      <c r="I66" s="148"/>
      <c r="J66" s="148">
        <v>30</v>
      </c>
      <c r="K66" s="148"/>
      <c r="L66" s="148"/>
      <c r="M66" s="148"/>
      <c r="N66" s="148"/>
      <c r="O66" s="148"/>
      <c r="P66" s="148"/>
      <c r="Q66" s="148"/>
      <c r="R66" s="66">
        <f t="shared" si="2"/>
        <v>30</v>
      </c>
      <c r="T66" s="59"/>
      <c r="V66" s="113">
        <f t="shared" si="1"/>
        <v>30</v>
      </c>
      <c r="W66" s="12"/>
      <c r="AA66" s="12"/>
      <c r="AD66" s="163"/>
    </row>
    <row r="67" spans="2:30" ht="14.25" x14ac:dyDescent="0.2">
      <c r="B67" s="150" t="s">
        <v>81</v>
      </c>
      <c r="C67" s="150" t="s">
        <v>350</v>
      </c>
      <c r="D67" s="155" t="s">
        <v>351</v>
      </c>
      <c r="E67" s="37" t="s">
        <v>98</v>
      </c>
      <c r="G67" s="148"/>
      <c r="H67" s="148"/>
      <c r="I67" s="148"/>
      <c r="J67" s="148"/>
      <c r="K67" s="148"/>
      <c r="L67" s="148"/>
      <c r="M67" s="148"/>
      <c r="N67" s="148"/>
      <c r="O67" s="148"/>
      <c r="P67" s="148">
        <v>250</v>
      </c>
      <c r="Q67" s="148"/>
      <c r="R67" s="66">
        <f t="shared" si="2"/>
        <v>250</v>
      </c>
      <c r="T67" s="59"/>
      <c r="V67" s="113">
        <f t="shared" si="1"/>
        <v>250</v>
      </c>
      <c r="W67" s="12"/>
      <c r="AA67" s="12"/>
      <c r="AD67" s="163"/>
    </row>
    <row r="68" spans="2:30" ht="14.25" x14ac:dyDescent="0.2">
      <c r="B68" s="150" t="s">
        <v>81</v>
      </c>
      <c r="C68" s="150" t="s">
        <v>352</v>
      </c>
      <c r="D68" s="155" t="s">
        <v>353</v>
      </c>
      <c r="E68" s="37" t="s">
        <v>98</v>
      </c>
      <c r="G68" s="148">
        <v>30.6</v>
      </c>
      <c r="H68" s="148"/>
      <c r="I68" s="148"/>
      <c r="J68" s="148"/>
      <c r="K68" s="148"/>
      <c r="L68" s="148"/>
      <c r="M68" s="148"/>
      <c r="N68" s="148"/>
      <c r="O68" s="148"/>
      <c r="P68" s="148"/>
      <c r="Q68" s="148"/>
      <c r="R68" s="66">
        <f t="shared" si="2"/>
        <v>30.6</v>
      </c>
      <c r="T68" s="59"/>
      <c r="V68" s="113">
        <f t="shared" si="1"/>
        <v>30.6</v>
      </c>
      <c r="W68" s="12"/>
      <c r="AA68" s="12"/>
      <c r="AD68" s="163"/>
    </row>
    <row r="69" spans="2:30" ht="14.25" x14ac:dyDescent="0.2">
      <c r="B69" s="150" t="s">
        <v>81</v>
      </c>
      <c r="C69" s="150" t="s">
        <v>354</v>
      </c>
      <c r="D69" s="155" t="s">
        <v>355</v>
      </c>
      <c r="E69" s="37" t="s">
        <v>98</v>
      </c>
      <c r="G69" s="148">
        <v>200</v>
      </c>
      <c r="H69" s="148"/>
      <c r="I69" s="148"/>
      <c r="J69" s="148"/>
      <c r="K69" s="148"/>
      <c r="L69" s="148"/>
      <c r="M69" s="148"/>
      <c r="N69" s="148"/>
      <c r="O69" s="148"/>
      <c r="P69" s="148"/>
      <c r="Q69" s="148"/>
      <c r="R69" s="66">
        <f t="shared" si="2"/>
        <v>200</v>
      </c>
      <c r="T69" s="59">
        <v>40</v>
      </c>
      <c r="V69" s="113">
        <f t="shared" si="1"/>
        <v>240</v>
      </c>
      <c r="W69" s="12"/>
      <c r="AA69" s="12"/>
      <c r="AD69" s="163"/>
    </row>
    <row r="70" spans="2:30" ht="14.25" x14ac:dyDescent="0.2">
      <c r="B70" s="150" t="s">
        <v>81</v>
      </c>
      <c r="C70" s="150" t="s">
        <v>265</v>
      </c>
      <c r="D70" s="155" t="s">
        <v>356</v>
      </c>
      <c r="E70" s="37" t="s">
        <v>98</v>
      </c>
      <c r="G70" s="148"/>
      <c r="H70" s="148"/>
      <c r="I70" s="148">
        <v>18</v>
      </c>
      <c r="J70" s="148"/>
      <c r="K70" s="148"/>
      <c r="L70" s="148"/>
      <c r="M70" s="148"/>
      <c r="N70" s="148"/>
      <c r="O70" s="148"/>
      <c r="P70" s="148"/>
      <c r="Q70" s="148"/>
      <c r="R70" s="66">
        <f t="shared" si="2"/>
        <v>18</v>
      </c>
      <c r="T70" s="59">
        <v>3.6</v>
      </c>
      <c r="V70" s="113">
        <f t="shared" si="1"/>
        <v>21.6</v>
      </c>
      <c r="W70" s="12"/>
      <c r="AA70" s="12"/>
      <c r="AD70" s="163"/>
    </row>
    <row r="71" spans="2:30" ht="14.25" x14ac:dyDescent="0.2">
      <c r="B71" s="150" t="s">
        <v>81</v>
      </c>
      <c r="C71" s="150" t="s">
        <v>357</v>
      </c>
      <c r="D71" s="155" t="s">
        <v>358</v>
      </c>
      <c r="E71" s="37" t="s">
        <v>98</v>
      </c>
      <c r="G71" s="148"/>
      <c r="H71" s="148"/>
      <c r="I71" s="148"/>
      <c r="J71" s="148"/>
      <c r="K71" s="148"/>
      <c r="L71" s="148"/>
      <c r="M71" s="148"/>
      <c r="N71" s="148"/>
      <c r="O71" s="148"/>
      <c r="P71" s="148">
        <v>22.91</v>
      </c>
      <c r="Q71" s="148"/>
      <c r="R71" s="66">
        <f t="shared" si="2"/>
        <v>22.91</v>
      </c>
      <c r="T71" s="59"/>
      <c r="V71" s="113">
        <f t="shared" si="1"/>
        <v>22.91</v>
      </c>
      <c r="W71" s="12"/>
      <c r="AA71" s="12"/>
      <c r="AD71" s="163"/>
    </row>
    <row r="72" spans="2:30" ht="14.25" x14ac:dyDescent="0.2">
      <c r="B72" s="150" t="s">
        <v>81</v>
      </c>
      <c r="C72" s="150" t="s">
        <v>69</v>
      </c>
      <c r="D72" s="155" t="s">
        <v>359</v>
      </c>
      <c r="E72" s="37" t="s">
        <v>98</v>
      </c>
      <c r="G72" s="148">
        <v>30</v>
      </c>
      <c r="H72" s="148">
        <v>378.56</v>
      </c>
      <c r="I72" s="148"/>
      <c r="J72" s="148"/>
      <c r="K72" s="148"/>
      <c r="L72" s="148"/>
      <c r="M72" s="148"/>
      <c r="N72" s="148"/>
      <c r="O72" s="148"/>
      <c r="P72" s="148"/>
      <c r="Q72" s="148"/>
      <c r="R72" s="66">
        <f>SUM(G72:Q72)</f>
        <v>408.56</v>
      </c>
      <c r="T72" s="59"/>
      <c r="V72" s="113">
        <f t="shared" si="1"/>
        <v>408.56</v>
      </c>
      <c r="W72" s="12"/>
      <c r="X72" s="12"/>
      <c r="AA72" s="12"/>
      <c r="AD72" s="163"/>
    </row>
    <row r="73" spans="2:30" ht="14.25" x14ac:dyDescent="0.2">
      <c r="B73" s="150" t="s">
        <v>82</v>
      </c>
      <c r="C73" s="150" t="s">
        <v>69</v>
      </c>
      <c r="D73" s="155" t="s">
        <v>360</v>
      </c>
      <c r="E73" s="37" t="s">
        <v>98</v>
      </c>
      <c r="G73" s="148"/>
      <c r="H73" s="148"/>
      <c r="I73" s="148"/>
      <c r="J73" s="148"/>
      <c r="K73" s="148"/>
      <c r="L73" s="148"/>
      <c r="M73" s="148"/>
      <c r="N73" s="148"/>
      <c r="O73" s="148">
        <v>160</v>
      </c>
      <c r="P73" s="148"/>
      <c r="Q73" s="148"/>
      <c r="R73" s="66">
        <f t="shared" si="2"/>
        <v>160</v>
      </c>
      <c r="T73" s="59"/>
      <c r="V73" s="113">
        <f t="shared" si="1"/>
        <v>160</v>
      </c>
      <c r="W73" s="12"/>
      <c r="AA73" s="12"/>
      <c r="AD73" s="163"/>
    </row>
    <row r="74" spans="2:30" ht="14.25" x14ac:dyDescent="0.2">
      <c r="B74" s="150" t="s">
        <v>82</v>
      </c>
      <c r="C74" s="150" t="s">
        <v>265</v>
      </c>
      <c r="D74" s="155" t="s">
        <v>361</v>
      </c>
      <c r="E74" s="37" t="s">
        <v>98</v>
      </c>
      <c r="G74" s="148"/>
      <c r="H74" s="148"/>
      <c r="I74" s="148">
        <v>18</v>
      </c>
      <c r="J74" s="148"/>
      <c r="K74" s="148"/>
      <c r="L74" s="148"/>
      <c r="M74" s="148"/>
      <c r="N74" s="148"/>
      <c r="O74" s="148"/>
      <c r="P74" s="148"/>
      <c r="Q74" s="148"/>
      <c r="R74" s="66">
        <v>18</v>
      </c>
      <c r="T74" s="59">
        <v>3.6</v>
      </c>
      <c r="V74" s="113">
        <f t="shared" si="1"/>
        <v>21.6</v>
      </c>
      <c r="W74" s="12"/>
      <c r="AA74" s="12"/>
      <c r="AD74" s="163"/>
    </row>
    <row r="75" spans="2:30" ht="14.25" x14ac:dyDescent="0.2">
      <c r="B75" s="150" t="s">
        <v>82</v>
      </c>
      <c r="C75" s="150" t="s">
        <v>69</v>
      </c>
      <c r="D75" s="155" t="s">
        <v>362</v>
      </c>
      <c r="E75" s="37" t="s">
        <v>98</v>
      </c>
      <c r="G75" s="148">
        <v>30</v>
      </c>
      <c r="H75" s="148">
        <v>378.56</v>
      </c>
      <c r="I75" s="148"/>
      <c r="J75" s="148"/>
      <c r="K75" s="148"/>
      <c r="L75" s="148"/>
      <c r="M75" s="148"/>
      <c r="N75" s="148"/>
      <c r="O75" s="148"/>
      <c r="P75" s="148"/>
      <c r="Q75" s="148"/>
      <c r="R75" s="66">
        <v>408.56</v>
      </c>
      <c r="T75" s="59"/>
      <c r="V75" s="113">
        <f>T75+R75</f>
        <v>408.56</v>
      </c>
      <c r="W75" s="12"/>
      <c r="X75" s="12"/>
      <c r="AA75" s="12"/>
      <c r="AD75" s="163"/>
    </row>
    <row r="76" spans="2:30" ht="14.25" x14ac:dyDescent="0.2">
      <c r="B76" s="150" t="s">
        <v>83</v>
      </c>
      <c r="C76" s="150" t="s">
        <v>69</v>
      </c>
      <c r="D76" s="155" t="s">
        <v>363</v>
      </c>
      <c r="E76" s="37" t="s">
        <v>98</v>
      </c>
      <c r="G76" s="148"/>
      <c r="H76" s="148"/>
      <c r="I76" s="148"/>
      <c r="J76" s="148"/>
      <c r="K76" s="148"/>
      <c r="L76" s="148"/>
      <c r="M76" s="148"/>
      <c r="N76" s="148"/>
      <c r="O76" s="148">
        <v>160</v>
      </c>
      <c r="P76" s="148"/>
      <c r="Q76" s="148"/>
      <c r="R76" s="66">
        <f t="shared" si="2"/>
        <v>160</v>
      </c>
      <c r="T76" s="59"/>
      <c r="V76" s="113">
        <f t="shared" si="1"/>
        <v>160</v>
      </c>
      <c r="W76" s="12"/>
      <c r="AA76" s="12"/>
      <c r="AD76" s="163"/>
    </row>
    <row r="77" spans="2:30" ht="14.25" x14ac:dyDescent="0.2">
      <c r="B77" s="150" t="s">
        <v>83</v>
      </c>
      <c r="C77" s="150" t="s">
        <v>364</v>
      </c>
      <c r="D77" s="155" t="s">
        <v>365</v>
      </c>
      <c r="E77" s="37" t="s">
        <v>98</v>
      </c>
      <c r="G77" s="148">
        <v>94.1</v>
      </c>
      <c r="H77" s="148"/>
      <c r="I77" s="148"/>
      <c r="J77" s="148"/>
      <c r="K77" s="148"/>
      <c r="L77" s="148"/>
      <c r="M77" s="148">
        <v>769</v>
      </c>
      <c r="N77" s="148"/>
      <c r="O77" s="148"/>
      <c r="P77" s="148"/>
      <c r="Q77" s="148"/>
      <c r="R77" s="66">
        <f t="shared" si="2"/>
        <v>863.1</v>
      </c>
      <c r="T77" s="59">
        <v>153.80000000000001</v>
      </c>
      <c r="V77" s="113">
        <f t="shared" si="1"/>
        <v>1016.9000000000001</v>
      </c>
      <c r="W77" s="12"/>
      <c r="AA77" s="12"/>
      <c r="AD77" s="163"/>
    </row>
    <row r="78" spans="2:30" ht="14.25" x14ac:dyDescent="0.2">
      <c r="B78" s="150" t="s">
        <v>83</v>
      </c>
      <c r="C78" s="150" t="s">
        <v>265</v>
      </c>
      <c r="D78" s="155" t="s">
        <v>366</v>
      </c>
      <c r="E78" s="37" t="s">
        <v>98</v>
      </c>
      <c r="G78" s="148"/>
      <c r="H78" s="148"/>
      <c r="I78" s="148">
        <v>18</v>
      </c>
      <c r="J78" s="148"/>
      <c r="K78" s="148"/>
      <c r="L78" s="148"/>
      <c r="M78" s="148"/>
      <c r="N78" s="148"/>
      <c r="O78" s="148"/>
      <c r="P78" s="148"/>
      <c r="Q78" s="148"/>
      <c r="R78" s="66">
        <f t="shared" ref="R78:R91" si="3">SUM(G78:Q78)</f>
        <v>18</v>
      </c>
      <c r="T78" s="59">
        <v>3.6</v>
      </c>
      <c r="V78" s="113">
        <f t="shared" si="1"/>
        <v>21.6</v>
      </c>
      <c r="W78" s="12"/>
      <c r="AA78" s="12"/>
      <c r="AD78" s="163"/>
    </row>
    <row r="79" spans="2:30" ht="14.25" x14ac:dyDescent="0.2">
      <c r="B79" s="150" t="s">
        <v>83</v>
      </c>
      <c r="C79" s="150" t="s">
        <v>69</v>
      </c>
      <c r="D79" s="155" t="s">
        <v>367</v>
      </c>
      <c r="E79" s="37" t="s">
        <v>98</v>
      </c>
      <c r="G79" s="148">
        <v>30</v>
      </c>
      <c r="H79" s="148">
        <v>378.56</v>
      </c>
      <c r="I79" s="148"/>
      <c r="J79" s="148"/>
      <c r="K79" s="148"/>
      <c r="L79" s="148"/>
      <c r="M79" s="148"/>
      <c r="N79" s="148"/>
      <c r="O79" s="148"/>
      <c r="P79" s="148"/>
      <c r="Q79" s="148"/>
      <c r="R79" s="66">
        <f t="shared" si="3"/>
        <v>408.56</v>
      </c>
      <c r="T79" s="59"/>
      <c r="V79" s="113">
        <f t="shared" si="1"/>
        <v>408.56</v>
      </c>
      <c r="W79" s="12"/>
      <c r="X79" s="12"/>
      <c r="AA79" s="12"/>
      <c r="AD79" s="163"/>
    </row>
    <row r="80" spans="2:30" ht="14.25" x14ac:dyDescent="0.2">
      <c r="B80" s="150" t="s">
        <v>84</v>
      </c>
      <c r="C80" s="150" t="s">
        <v>69</v>
      </c>
      <c r="D80" s="155" t="s">
        <v>368</v>
      </c>
      <c r="E80" s="37" t="s">
        <v>98</v>
      </c>
      <c r="G80" s="148"/>
      <c r="H80" s="148"/>
      <c r="I80" s="148"/>
      <c r="J80" s="148"/>
      <c r="K80" s="148"/>
      <c r="L80" s="148"/>
      <c r="M80" s="148"/>
      <c r="N80" s="148"/>
      <c r="O80" s="148">
        <v>160</v>
      </c>
      <c r="P80" s="148"/>
      <c r="Q80" s="148"/>
      <c r="R80" s="66">
        <f t="shared" si="3"/>
        <v>160</v>
      </c>
      <c r="T80" s="59"/>
      <c r="V80" s="113">
        <f t="shared" si="1"/>
        <v>160</v>
      </c>
      <c r="W80" s="12"/>
      <c r="AA80" s="12"/>
      <c r="AD80" s="163"/>
    </row>
    <row r="81" spans="2:30" ht="14.25" x14ac:dyDescent="0.2">
      <c r="B81" s="150" t="s">
        <v>84</v>
      </c>
      <c r="C81" s="150" t="s">
        <v>69</v>
      </c>
      <c r="D81" s="155" t="s">
        <v>369</v>
      </c>
      <c r="E81" s="37" t="s">
        <v>98</v>
      </c>
      <c r="G81" s="148">
        <v>30</v>
      </c>
      <c r="H81" s="148">
        <v>378.56</v>
      </c>
      <c r="I81" s="148"/>
      <c r="J81" s="148"/>
      <c r="K81" s="148"/>
      <c r="L81" s="148"/>
      <c r="M81" s="148"/>
      <c r="N81" s="148"/>
      <c r="O81" s="148"/>
      <c r="P81" s="148"/>
      <c r="Q81" s="148"/>
      <c r="R81" s="66">
        <f t="shared" si="3"/>
        <v>408.56</v>
      </c>
      <c r="T81" s="59"/>
      <c r="V81" s="113">
        <f t="shared" si="1"/>
        <v>408.56</v>
      </c>
      <c r="W81" s="12"/>
      <c r="AA81" s="12"/>
      <c r="AD81" s="163"/>
    </row>
    <row r="82" spans="2:30" ht="14.25" x14ac:dyDescent="0.2">
      <c r="B82" s="150" t="s">
        <v>84</v>
      </c>
      <c r="C82" s="150" t="s">
        <v>370</v>
      </c>
      <c r="D82" s="155" t="s">
        <v>371</v>
      </c>
      <c r="E82" s="37" t="s">
        <v>98</v>
      </c>
      <c r="G82" s="148"/>
      <c r="H82" s="148"/>
      <c r="I82" s="148"/>
      <c r="J82" s="148"/>
      <c r="K82" s="148"/>
      <c r="L82" s="148"/>
      <c r="M82" s="148"/>
      <c r="N82" s="148"/>
      <c r="O82" s="148">
        <v>37.090000000000003</v>
      </c>
      <c r="P82" s="148"/>
      <c r="Q82" s="148"/>
      <c r="R82" s="66">
        <f t="shared" si="3"/>
        <v>37.090000000000003</v>
      </c>
      <c r="T82" s="59"/>
      <c r="V82" s="113">
        <f t="shared" ref="V82:V91" si="4">T82+R82</f>
        <v>37.090000000000003</v>
      </c>
      <c r="W82" s="12"/>
      <c r="AA82" s="12"/>
      <c r="AD82" s="163"/>
    </row>
    <row r="83" spans="2:30" ht="14.25" x14ac:dyDescent="0.2">
      <c r="B83" s="150" t="s">
        <v>84</v>
      </c>
      <c r="C83" s="150" t="s">
        <v>372</v>
      </c>
      <c r="D83" s="155" t="s">
        <v>373</v>
      </c>
      <c r="E83" s="37" t="s">
        <v>98</v>
      </c>
      <c r="G83" s="148"/>
      <c r="H83" s="148"/>
      <c r="I83" s="148"/>
      <c r="J83" s="148"/>
      <c r="K83" s="148"/>
      <c r="L83" s="148"/>
      <c r="M83" s="148"/>
      <c r="N83" s="148"/>
      <c r="O83" s="148">
        <v>29.43</v>
      </c>
      <c r="P83" s="148"/>
      <c r="Q83" s="148"/>
      <c r="R83" s="66">
        <f t="shared" si="3"/>
        <v>29.43</v>
      </c>
      <c r="T83" s="59"/>
      <c r="V83" s="113">
        <f t="shared" si="4"/>
        <v>29.43</v>
      </c>
      <c r="W83" s="12"/>
      <c r="AA83" s="12"/>
      <c r="AD83" s="163"/>
    </row>
    <row r="84" spans="2:30" ht="16.5" customHeight="1" x14ac:dyDescent="0.2">
      <c r="B84" s="150" t="s">
        <v>84</v>
      </c>
      <c r="C84" s="150" t="s">
        <v>265</v>
      </c>
      <c r="D84" s="155" t="s">
        <v>374</v>
      </c>
      <c r="E84" s="37" t="s">
        <v>98</v>
      </c>
      <c r="G84" s="148"/>
      <c r="H84" s="148"/>
      <c r="I84" s="148"/>
      <c r="J84" s="148"/>
      <c r="K84" s="148"/>
      <c r="L84" s="148">
        <v>35</v>
      </c>
      <c r="M84" s="148"/>
      <c r="N84" s="148"/>
      <c r="O84" s="148"/>
      <c r="P84" s="148"/>
      <c r="Q84" s="148"/>
      <c r="R84" s="66">
        <f t="shared" si="3"/>
        <v>35</v>
      </c>
      <c r="T84" s="59"/>
      <c r="V84" s="113">
        <f>T84+R84</f>
        <v>35</v>
      </c>
      <c r="W84" s="12"/>
      <c r="AA84" s="12"/>
      <c r="AD84" s="163"/>
    </row>
    <row r="85" spans="2:30" ht="14.25" x14ac:dyDescent="0.2">
      <c r="B85" s="150" t="s">
        <v>84</v>
      </c>
      <c r="C85" s="150" t="s">
        <v>265</v>
      </c>
      <c r="D85" s="155" t="s">
        <v>375</v>
      </c>
      <c r="E85" s="37" t="s">
        <v>98</v>
      </c>
      <c r="G85" s="148"/>
      <c r="H85" s="148"/>
      <c r="I85" s="148">
        <v>18</v>
      </c>
      <c r="J85" s="148"/>
      <c r="K85" s="148"/>
      <c r="L85" s="148"/>
      <c r="M85" s="148"/>
      <c r="N85" s="148"/>
      <c r="O85" s="148"/>
      <c r="P85" s="148"/>
      <c r="Q85" s="148"/>
      <c r="R85" s="66">
        <f t="shared" si="3"/>
        <v>18</v>
      </c>
      <c r="T85" s="59">
        <v>3.6</v>
      </c>
      <c r="V85" s="113">
        <f>T85+R85</f>
        <v>21.6</v>
      </c>
      <c r="W85" s="12"/>
      <c r="AA85" s="12"/>
      <c r="AD85" s="163"/>
    </row>
    <row r="86" spans="2:30" ht="14.25" x14ac:dyDescent="0.2">
      <c r="B86" s="150" t="s">
        <v>84</v>
      </c>
      <c r="C86" s="150" t="s">
        <v>69</v>
      </c>
      <c r="D86" s="155" t="s">
        <v>376</v>
      </c>
      <c r="E86" s="37" t="s">
        <v>98</v>
      </c>
      <c r="G86" s="148"/>
      <c r="H86" s="148"/>
      <c r="I86" s="148">
        <v>50</v>
      </c>
      <c r="J86" s="148"/>
      <c r="K86" s="148"/>
      <c r="L86" s="148"/>
      <c r="M86" s="148"/>
      <c r="N86" s="148"/>
      <c r="O86" s="148"/>
      <c r="P86" s="148"/>
      <c r="Q86" s="148"/>
      <c r="R86" s="66">
        <f t="shared" si="3"/>
        <v>50</v>
      </c>
      <c r="T86" s="59"/>
      <c r="V86" s="113">
        <f t="shared" si="4"/>
        <v>50</v>
      </c>
      <c r="W86" s="12"/>
      <c r="X86" s="12"/>
      <c r="AA86" s="12"/>
      <c r="AD86" s="163"/>
    </row>
    <row r="87" spans="2:30" ht="14.25" x14ac:dyDescent="0.2">
      <c r="B87" s="150" t="s">
        <v>84</v>
      </c>
      <c r="C87" s="150" t="s">
        <v>69</v>
      </c>
      <c r="D87" s="155" t="s">
        <v>377</v>
      </c>
      <c r="E87" s="37" t="s">
        <v>98</v>
      </c>
      <c r="G87" s="148"/>
      <c r="H87" s="148"/>
      <c r="I87" s="148"/>
      <c r="J87" s="148"/>
      <c r="K87" s="148"/>
      <c r="L87" s="148"/>
      <c r="M87" s="148"/>
      <c r="N87" s="148"/>
      <c r="O87" s="148">
        <v>160</v>
      </c>
      <c r="P87" s="148"/>
      <c r="Q87" s="148"/>
      <c r="R87" s="66">
        <f t="shared" si="3"/>
        <v>160</v>
      </c>
      <c r="T87" s="59"/>
      <c r="V87" s="57">
        <f t="shared" si="4"/>
        <v>160</v>
      </c>
      <c r="W87" s="12"/>
    </row>
    <row r="88" spans="2:30" ht="14.25" x14ac:dyDescent="0.2">
      <c r="B88" s="150"/>
      <c r="C88" s="150"/>
      <c r="D88" s="155"/>
      <c r="E88" s="37"/>
      <c r="G88" s="148"/>
      <c r="H88" s="148"/>
      <c r="I88" s="148"/>
      <c r="J88" s="148"/>
      <c r="K88" s="148"/>
      <c r="L88" s="148"/>
      <c r="M88" s="148"/>
      <c r="N88" s="148"/>
      <c r="O88" s="148"/>
      <c r="P88" s="148"/>
      <c r="Q88" s="148"/>
      <c r="R88" s="66">
        <f t="shared" si="3"/>
        <v>0</v>
      </c>
      <c r="T88" s="59"/>
      <c r="V88" s="57">
        <f t="shared" si="4"/>
        <v>0</v>
      </c>
    </row>
    <row r="89" spans="2:30" ht="14.25" x14ac:dyDescent="0.2">
      <c r="B89" s="150"/>
      <c r="C89" s="150"/>
      <c r="D89" s="155"/>
      <c r="E89" s="37"/>
      <c r="G89" s="148"/>
      <c r="H89" s="148"/>
      <c r="I89" s="148"/>
      <c r="J89" s="148"/>
      <c r="K89" s="148"/>
      <c r="L89" s="148"/>
      <c r="M89" s="148"/>
      <c r="N89" s="148"/>
      <c r="O89" s="148"/>
      <c r="P89" s="148"/>
      <c r="Q89" s="148"/>
      <c r="R89" s="66">
        <f t="shared" si="3"/>
        <v>0</v>
      </c>
      <c r="T89" s="59"/>
      <c r="V89" s="57">
        <f t="shared" si="4"/>
        <v>0</v>
      </c>
    </row>
    <row r="90" spans="2:30" ht="11.25" customHeight="1" x14ac:dyDescent="0.2">
      <c r="B90" s="150"/>
      <c r="C90" s="150"/>
      <c r="D90" s="155"/>
      <c r="E90" s="37"/>
      <c r="G90" s="148"/>
      <c r="H90" s="148"/>
      <c r="I90" s="148"/>
      <c r="J90" s="148"/>
      <c r="K90" s="148"/>
      <c r="L90" s="148"/>
      <c r="M90" s="148"/>
      <c r="N90" s="148"/>
      <c r="O90" s="148"/>
      <c r="P90" s="148"/>
      <c r="Q90" s="148"/>
      <c r="R90" s="66">
        <f t="shared" si="3"/>
        <v>0</v>
      </c>
      <c r="T90" s="59"/>
      <c r="V90" s="57">
        <f t="shared" si="4"/>
        <v>0</v>
      </c>
    </row>
    <row r="91" spans="2:30" ht="14.25" x14ac:dyDescent="0.2">
      <c r="B91" s="150"/>
      <c r="C91" s="150"/>
      <c r="D91" s="155"/>
      <c r="E91" s="37"/>
      <c r="G91" s="148"/>
      <c r="H91" s="148"/>
      <c r="I91" s="148"/>
      <c r="J91" s="148"/>
      <c r="K91" s="148"/>
      <c r="L91" s="148"/>
      <c r="M91" s="148"/>
      <c r="N91" s="148"/>
      <c r="O91" s="148"/>
      <c r="P91" s="148"/>
      <c r="Q91" s="148"/>
      <c r="R91" s="66">
        <f t="shared" si="3"/>
        <v>0</v>
      </c>
      <c r="T91" s="59"/>
      <c r="V91" s="57">
        <f t="shared" si="4"/>
        <v>0</v>
      </c>
    </row>
    <row r="92" spans="2:30" ht="15" thickBot="1" x14ac:dyDescent="0.25">
      <c r="B92" s="150"/>
      <c r="C92" s="150"/>
      <c r="D92" s="155"/>
      <c r="E92" s="37"/>
      <c r="G92" s="60">
        <f t="shared" ref="G92:R92" si="5">SUM(G3:G91)</f>
        <v>2740.2499999999995</v>
      </c>
      <c r="H92" s="60">
        <f t="shared" si="5"/>
        <v>4651.5200000000004</v>
      </c>
      <c r="I92" s="60">
        <f t="shared" si="5"/>
        <v>1190.1199999999999</v>
      </c>
      <c r="J92" s="60">
        <f t="shared" si="5"/>
        <v>1967.3600000000001</v>
      </c>
      <c r="K92" s="60">
        <f t="shared" si="5"/>
        <v>248</v>
      </c>
      <c r="L92" s="60">
        <f t="shared" si="5"/>
        <v>1215.1199999999999</v>
      </c>
      <c r="M92" s="60">
        <f t="shared" si="5"/>
        <v>769</v>
      </c>
      <c r="N92" s="60">
        <f t="shared" si="5"/>
        <v>0</v>
      </c>
      <c r="O92" s="60">
        <f t="shared" si="5"/>
        <v>2070.89</v>
      </c>
      <c r="P92" s="60">
        <f t="shared" si="5"/>
        <v>309.29000000000002</v>
      </c>
      <c r="Q92" s="60">
        <f t="shared" si="5"/>
        <v>0</v>
      </c>
      <c r="R92" s="60">
        <f t="shared" si="5"/>
        <v>15161.55</v>
      </c>
      <c r="S92" s="60"/>
      <c r="T92" s="60">
        <f>SUM(T3:T91)</f>
        <v>543.54000000000019</v>
      </c>
      <c r="U92" s="60"/>
      <c r="V92" s="60">
        <f>SUM(V3:V91)</f>
        <v>15705.090000000002</v>
      </c>
    </row>
    <row r="93" spans="2:30" ht="13.5" thickTop="1" x14ac:dyDescent="0.2"/>
    <row r="95" spans="2:30" x14ac:dyDescent="0.2">
      <c r="B95" s="38" t="s">
        <v>72</v>
      </c>
      <c r="R95" s="66"/>
      <c r="V95" s="66"/>
    </row>
    <row r="96" spans="2:30" ht="13.5" thickBot="1" x14ac:dyDescent="0.25"/>
    <row r="97" spans="2:22" x14ac:dyDescent="0.2">
      <c r="D97" s="157" t="s">
        <v>73</v>
      </c>
      <c r="E97" s="47"/>
      <c r="F97" s="47"/>
      <c r="G97" s="121">
        <f t="shared" ref="G97:Q97" si="6">SUMIF($B$2:$B$91,$D97,G$2:G$91)</f>
        <v>30</v>
      </c>
      <c r="H97" s="48">
        <f t="shared" si="6"/>
        <v>362.35</v>
      </c>
      <c r="I97" s="48">
        <f t="shared" si="6"/>
        <v>18</v>
      </c>
      <c r="J97" s="48">
        <f t="shared" si="6"/>
        <v>0</v>
      </c>
      <c r="K97" s="48">
        <f t="shared" si="6"/>
        <v>0</v>
      </c>
      <c r="L97" s="48">
        <f t="shared" si="6"/>
        <v>0</v>
      </c>
      <c r="M97" s="48">
        <f t="shared" si="6"/>
        <v>0</v>
      </c>
      <c r="N97" s="48">
        <f t="shared" si="6"/>
        <v>0</v>
      </c>
      <c r="O97" s="48">
        <f t="shared" si="6"/>
        <v>0</v>
      </c>
      <c r="P97" s="48">
        <f t="shared" si="6"/>
        <v>0</v>
      </c>
      <c r="Q97" s="48">
        <f t="shared" si="6"/>
        <v>0</v>
      </c>
      <c r="R97" s="55">
        <f t="shared" ref="R97:R108" si="7">SUM(F97:Q97)</f>
        <v>410.35</v>
      </c>
      <c r="S97" s="34">
        <f t="shared" ref="S97:S108" si="8">SUMIF($B$5:$B$84,$D97,S$5:S$84)</f>
        <v>0</v>
      </c>
      <c r="T97" s="34">
        <f t="shared" ref="T97:T108" si="9">SUMIF($B$2:$B$91,$D97,T$2:T$91)</f>
        <v>3.6</v>
      </c>
      <c r="U97" s="34">
        <f t="shared" ref="U97:U108" si="10">SUMIF($B$5:$B$84,$D97,U$5:U$84)</f>
        <v>0</v>
      </c>
      <c r="V97" s="34">
        <f>SUM(R97:T97)</f>
        <v>413.95000000000005</v>
      </c>
    </row>
    <row r="98" spans="2:22" x14ac:dyDescent="0.2">
      <c r="D98" s="158" t="s">
        <v>74</v>
      </c>
      <c r="G98" s="122">
        <f t="shared" ref="G98:I108" si="11">SUMIF($B$2:$B$91,$D98,G$2:G$91)</f>
        <v>61.129999999999995</v>
      </c>
      <c r="H98" s="34">
        <f t="shared" si="11"/>
        <v>468.55</v>
      </c>
      <c r="I98" s="34">
        <f t="shared" si="11"/>
        <v>38</v>
      </c>
      <c r="J98" s="34" t="s">
        <v>378</v>
      </c>
      <c r="K98" s="34">
        <f t="shared" ref="K98:Q108" si="12">SUMIF($B$2:$B$91,$D98,K$2:K$91)</f>
        <v>213</v>
      </c>
      <c r="L98" s="34">
        <f t="shared" si="12"/>
        <v>0</v>
      </c>
      <c r="M98" s="34">
        <f t="shared" si="12"/>
        <v>0</v>
      </c>
      <c r="N98" s="34">
        <f t="shared" si="12"/>
        <v>0</v>
      </c>
      <c r="O98" s="34">
        <f t="shared" si="12"/>
        <v>160</v>
      </c>
      <c r="P98" s="34">
        <f t="shared" si="12"/>
        <v>0</v>
      </c>
      <c r="Q98" s="34">
        <f t="shared" si="12"/>
        <v>0</v>
      </c>
      <c r="R98" s="50">
        <f t="shared" si="7"/>
        <v>940.68000000000006</v>
      </c>
      <c r="S98" s="34">
        <f t="shared" si="8"/>
        <v>0</v>
      </c>
      <c r="T98" s="34">
        <f t="shared" si="9"/>
        <v>57.42</v>
      </c>
      <c r="U98" s="34">
        <f t="shared" si="10"/>
        <v>0</v>
      </c>
      <c r="V98" s="34">
        <f t="shared" ref="V98:V108" si="13">SUM(R98:T98)</f>
        <v>998.1</v>
      </c>
    </row>
    <row r="99" spans="2:22" x14ac:dyDescent="0.2">
      <c r="D99" s="158" t="s">
        <v>75</v>
      </c>
      <c r="G99" s="122">
        <f t="shared" si="11"/>
        <v>191.51</v>
      </c>
      <c r="H99" s="34">
        <f t="shared" si="11"/>
        <v>368.55</v>
      </c>
      <c r="I99" s="34">
        <f t="shared" si="11"/>
        <v>87.12</v>
      </c>
      <c r="J99" s="34">
        <f t="shared" ref="J99:J108" si="14">SUMIF($B$2:$B$91,$D99,J$2:J$91)</f>
        <v>2.5</v>
      </c>
      <c r="K99" s="34">
        <f t="shared" si="12"/>
        <v>0</v>
      </c>
      <c r="L99" s="34">
        <f t="shared" si="12"/>
        <v>0</v>
      </c>
      <c r="M99" s="34">
        <f t="shared" si="12"/>
        <v>0</v>
      </c>
      <c r="N99" s="34">
        <f t="shared" si="12"/>
        <v>0</v>
      </c>
      <c r="O99" s="34">
        <f t="shared" si="12"/>
        <v>160</v>
      </c>
      <c r="P99" s="34">
        <f t="shared" si="12"/>
        <v>0</v>
      </c>
      <c r="Q99" s="34">
        <f t="shared" si="12"/>
        <v>0</v>
      </c>
      <c r="R99" s="50">
        <f t="shared" si="7"/>
        <v>809.68</v>
      </c>
      <c r="S99" s="34">
        <f t="shared" si="8"/>
        <v>0</v>
      </c>
      <c r="T99" s="34">
        <f t="shared" si="9"/>
        <v>36.4</v>
      </c>
      <c r="U99" s="34">
        <f t="shared" si="10"/>
        <v>0</v>
      </c>
      <c r="V99" s="34">
        <f t="shared" si="13"/>
        <v>846.07999999999993</v>
      </c>
    </row>
    <row r="100" spans="2:22" x14ac:dyDescent="0.2">
      <c r="D100" s="158" t="s">
        <v>76</v>
      </c>
      <c r="G100" s="122">
        <f t="shared" si="11"/>
        <v>429.36</v>
      </c>
      <c r="H100" s="34">
        <f t="shared" si="11"/>
        <v>368.55</v>
      </c>
      <c r="I100" s="34">
        <f t="shared" si="11"/>
        <v>18</v>
      </c>
      <c r="J100" s="34">
        <f t="shared" si="14"/>
        <v>138.94</v>
      </c>
      <c r="K100" s="34">
        <f t="shared" si="12"/>
        <v>0</v>
      </c>
      <c r="L100" s="34">
        <f t="shared" si="12"/>
        <v>0</v>
      </c>
      <c r="M100" s="34">
        <f t="shared" si="12"/>
        <v>0</v>
      </c>
      <c r="N100" s="34">
        <f t="shared" si="12"/>
        <v>0</v>
      </c>
      <c r="O100" s="34">
        <f t="shared" si="12"/>
        <v>165.53</v>
      </c>
      <c r="P100" s="34">
        <f t="shared" si="12"/>
        <v>0</v>
      </c>
      <c r="Q100" s="34">
        <f t="shared" si="12"/>
        <v>0</v>
      </c>
      <c r="R100" s="50">
        <f t="shared" si="7"/>
        <v>1120.3800000000001</v>
      </c>
      <c r="S100" s="34">
        <f t="shared" si="8"/>
        <v>0</v>
      </c>
      <c r="T100" s="34">
        <f t="shared" si="9"/>
        <v>97.53</v>
      </c>
      <c r="U100" s="34">
        <f t="shared" si="10"/>
        <v>0</v>
      </c>
      <c r="V100" s="34">
        <f t="shared" si="13"/>
        <v>1217.9100000000001</v>
      </c>
    </row>
    <row r="101" spans="2:22" x14ac:dyDescent="0.2">
      <c r="D101" s="158" t="s">
        <v>77</v>
      </c>
      <c r="G101" s="122">
        <f t="shared" si="11"/>
        <v>817.16</v>
      </c>
      <c r="H101" s="34">
        <f t="shared" si="11"/>
        <v>368.55</v>
      </c>
      <c r="I101" s="34">
        <f t="shared" si="11"/>
        <v>18</v>
      </c>
      <c r="J101" s="34">
        <f t="shared" si="14"/>
        <v>0</v>
      </c>
      <c r="K101" s="34">
        <f t="shared" si="12"/>
        <v>0</v>
      </c>
      <c r="L101" s="34">
        <f t="shared" si="12"/>
        <v>900.12</v>
      </c>
      <c r="M101" s="34">
        <f t="shared" si="12"/>
        <v>0</v>
      </c>
      <c r="N101" s="34">
        <f t="shared" si="12"/>
        <v>0</v>
      </c>
      <c r="O101" s="34">
        <f t="shared" si="12"/>
        <v>80</v>
      </c>
      <c r="P101" s="34">
        <f t="shared" si="12"/>
        <v>0</v>
      </c>
      <c r="Q101" s="34">
        <f t="shared" si="12"/>
        <v>0</v>
      </c>
      <c r="R101" s="50">
        <f t="shared" si="7"/>
        <v>2183.83</v>
      </c>
      <c r="S101" s="34">
        <f t="shared" si="8"/>
        <v>0</v>
      </c>
      <c r="T101" s="34">
        <f t="shared" si="9"/>
        <v>3.6</v>
      </c>
      <c r="U101" s="34">
        <f t="shared" si="10"/>
        <v>0</v>
      </c>
      <c r="V101" s="34">
        <f t="shared" si="13"/>
        <v>2187.4299999999998</v>
      </c>
    </row>
    <row r="102" spans="2:22" x14ac:dyDescent="0.2">
      <c r="D102" s="158" t="s">
        <v>78</v>
      </c>
      <c r="G102" s="122">
        <f t="shared" si="11"/>
        <v>197.04</v>
      </c>
      <c r="H102" s="34">
        <f t="shared" si="11"/>
        <v>383.55</v>
      </c>
      <c r="I102" s="34">
        <f t="shared" si="11"/>
        <v>218</v>
      </c>
      <c r="J102" s="34">
        <f t="shared" si="14"/>
        <v>181.92</v>
      </c>
      <c r="K102" s="34">
        <f t="shared" si="12"/>
        <v>35</v>
      </c>
      <c r="L102" s="34">
        <f t="shared" si="12"/>
        <v>0</v>
      </c>
      <c r="M102" s="34">
        <f t="shared" si="12"/>
        <v>0</v>
      </c>
      <c r="N102" s="34">
        <f t="shared" si="12"/>
        <v>0</v>
      </c>
      <c r="O102" s="34">
        <f t="shared" si="12"/>
        <v>248.84</v>
      </c>
      <c r="P102" s="34">
        <f t="shared" si="12"/>
        <v>0</v>
      </c>
      <c r="Q102" s="34">
        <f t="shared" si="12"/>
        <v>0</v>
      </c>
      <c r="R102" s="50">
        <f t="shared" si="7"/>
        <v>1264.3499999999999</v>
      </c>
      <c r="S102" s="34">
        <f t="shared" si="8"/>
        <v>0</v>
      </c>
      <c r="T102" s="34">
        <f t="shared" si="9"/>
        <v>45.59</v>
      </c>
      <c r="U102" s="34">
        <f t="shared" si="10"/>
        <v>0</v>
      </c>
      <c r="V102" s="34">
        <f t="shared" si="13"/>
        <v>1309.9399999999998</v>
      </c>
    </row>
    <row r="103" spans="2:22" x14ac:dyDescent="0.2">
      <c r="D103" s="158" t="s">
        <v>79</v>
      </c>
      <c r="G103" s="122">
        <f t="shared" si="11"/>
        <v>284.2</v>
      </c>
      <c r="H103" s="34">
        <f t="shared" si="11"/>
        <v>438.62</v>
      </c>
      <c r="I103" s="34">
        <f t="shared" si="11"/>
        <v>653</v>
      </c>
      <c r="J103" s="34">
        <f t="shared" si="14"/>
        <v>19.5</v>
      </c>
      <c r="K103" s="34">
        <f t="shared" si="12"/>
        <v>0</v>
      </c>
      <c r="L103" s="34">
        <f t="shared" si="12"/>
        <v>250</v>
      </c>
      <c r="M103" s="34">
        <f t="shared" si="12"/>
        <v>0</v>
      </c>
      <c r="N103" s="34">
        <f t="shared" si="12"/>
        <v>0</v>
      </c>
      <c r="O103" s="34">
        <f t="shared" si="12"/>
        <v>160</v>
      </c>
      <c r="P103" s="34">
        <f t="shared" si="12"/>
        <v>0</v>
      </c>
      <c r="Q103" s="34">
        <f t="shared" si="12"/>
        <v>0</v>
      </c>
      <c r="R103" s="50">
        <f t="shared" si="7"/>
        <v>1805.32</v>
      </c>
      <c r="S103" s="34">
        <f t="shared" si="8"/>
        <v>0</v>
      </c>
      <c r="T103" s="34">
        <f t="shared" si="9"/>
        <v>87.6</v>
      </c>
      <c r="U103" s="34">
        <f t="shared" si="10"/>
        <v>0</v>
      </c>
      <c r="V103" s="34">
        <f t="shared" si="13"/>
        <v>1892.9199999999998</v>
      </c>
    </row>
    <row r="104" spans="2:22" x14ac:dyDescent="0.2">
      <c r="D104" s="158" t="s">
        <v>80</v>
      </c>
      <c r="G104" s="122">
        <f t="shared" si="11"/>
        <v>30</v>
      </c>
      <c r="H104" s="34">
        <f t="shared" si="11"/>
        <v>378.56</v>
      </c>
      <c r="I104" s="34">
        <f t="shared" si="11"/>
        <v>18</v>
      </c>
      <c r="J104" s="34">
        <f t="shared" si="14"/>
        <v>19.5</v>
      </c>
      <c r="K104" s="34">
        <f t="shared" si="12"/>
        <v>0</v>
      </c>
      <c r="L104" s="34">
        <f t="shared" si="12"/>
        <v>0</v>
      </c>
      <c r="M104" s="34">
        <f t="shared" si="12"/>
        <v>0</v>
      </c>
      <c r="N104" s="34">
        <f t="shared" si="12"/>
        <v>0</v>
      </c>
      <c r="O104" s="34">
        <f t="shared" si="12"/>
        <v>160</v>
      </c>
      <c r="P104" s="34">
        <f t="shared" si="12"/>
        <v>0</v>
      </c>
      <c r="Q104" s="34">
        <f t="shared" si="12"/>
        <v>0</v>
      </c>
      <c r="R104" s="50">
        <f t="shared" si="7"/>
        <v>606.05999999999995</v>
      </c>
      <c r="S104" s="34">
        <f t="shared" si="8"/>
        <v>0</v>
      </c>
      <c r="T104" s="34">
        <f t="shared" si="9"/>
        <v>3.6</v>
      </c>
      <c r="U104" s="34">
        <f t="shared" si="10"/>
        <v>0</v>
      </c>
      <c r="V104" s="34">
        <f t="shared" si="13"/>
        <v>609.66</v>
      </c>
    </row>
    <row r="105" spans="2:22" x14ac:dyDescent="0.2">
      <c r="D105" s="158" t="s">
        <v>81</v>
      </c>
      <c r="G105" s="122">
        <f t="shared" si="11"/>
        <v>515.75</v>
      </c>
      <c r="H105" s="34">
        <f t="shared" si="11"/>
        <v>378.56</v>
      </c>
      <c r="I105" s="34">
        <f t="shared" si="11"/>
        <v>18</v>
      </c>
      <c r="J105" s="34">
        <f t="shared" si="14"/>
        <v>1605</v>
      </c>
      <c r="K105" s="34">
        <f t="shared" si="12"/>
        <v>0</v>
      </c>
      <c r="L105" s="34">
        <f t="shared" si="12"/>
        <v>30</v>
      </c>
      <c r="M105" s="34">
        <f t="shared" si="12"/>
        <v>0</v>
      </c>
      <c r="N105" s="34">
        <f t="shared" si="12"/>
        <v>0</v>
      </c>
      <c r="O105" s="34">
        <f t="shared" si="12"/>
        <v>230</v>
      </c>
      <c r="P105" s="34">
        <f t="shared" si="12"/>
        <v>309.29000000000002</v>
      </c>
      <c r="Q105" s="34">
        <f t="shared" si="12"/>
        <v>0</v>
      </c>
      <c r="R105" s="50">
        <f t="shared" si="7"/>
        <v>3086.6</v>
      </c>
      <c r="S105" s="34">
        <f t="shared" si="8"/>
        <v>0</v>
      </c>
      <c r="T105" s="34">
        <f t="shared" si="9"/>
        <v>43.6</v>
      </c>
      <c r="U105" s="34">
        <f t="shared" si="10"/>
        <v>0</v>
      </c>
      <c r="V105" s="34">
        <f t="shared" si="13"/>
        <v>3130.2</v>
      </c>
    </row>
    <row r="106" spans="2:22" x14ac:dyDescent="0.2">
      <c r="D106" s="158" t="s">
        <v>82</v>
      </c>
      <c r="G106" s="122">
        <f t="shared" si="11"/>
        <v>30</v>
      </c>
      <c r="H106" s="34">
        <f t="shared" si="11"/>
        <v>378.56</v>
      </c>
      <c r="I106" s="34">
        <f t="shared" si="11"/>
        <v>18</v>
      </c>
      <c r="J106" s="34">
        <f t="shared" si="14"/>
        <v>0</v>
      </c>
      <c r="K106" s="34">
        <f t="shared" si="12"/>
        <v>0</v>
      </c>
      <c r="L106" s="34">
        <f t="shared" si="12"/>
        <v>0</v>
      </c>
      <c r="M106" s="34">
        <f t="shared" si="12"/>
        <v>0</v>
      </c>
      <c r="N106" s="34">
        <f t="shared" si="12"/>
        <v>0</v>
      </c>
      <c r="O106" s="34">
        <f t="shared" si="12"/>
        <v>160</v>
      </c>
      <c r="P106" s="34">
        <f t="shared" si="12"/>
        <v>0</v>
      </c>
      <c r="Q106" s="34">
        <f t="shared" si="12"/>
        <v>0</v>
      </c>
      <c r="R106" s="50">
        <f t="shared" si="7"/>
        <v>586.55999999999995</v>
      </c>
      <c r="S106" s="34">
        <f t="shared" si="8"/>
        <v>0</v>
      </c>
      <c r="T106" s="34">
        <f t="shared" si="9"/>
        <v>3.6</v>
      </c>
      <c r="U106" s="34">
        <f t="shared" si="10"/>
        <v>0</v>
      </c>
      <c r="V106" s="34">
        <f t="shared" si="13"/>
        <v>590.16</v>
      </c>
    </row>
    <row r="107" spans="2:22" x14ac:dyDescent="0.2">
      <c r="D107" s="158" t="s">
        <v>83</v>
      </c>
      <c r="G107" s="122">
        <f t="shared" si="11"/>
        <v>124.1</v>
      </c>
      <c r="H107" s="34">
        <f t="shared" si="11"/>
        <v>378.56</v>
      </c>
      <c r="I107" s="34">
        <f t="shared" si="11"/>
        <v>18</v>
      </c>
      <c r="J107" s="34">
        <f t="shared" si="14"/>
        <v>0</v>
      </c>
      <c r="K107" s="34">
        <f t="shared" si="12"/>
        <v>0</v>
      </c>
      <c r="L107" s="34">
        <f t="shared" si="12"/>
        <v>0</v>
      </c>
      <c r="M107" s="34">
        <f t="shared" si="12"/>
        <v>769</v>
      </c>
      <c r="N107" s="34">
        <f t="shared" si="12"/>
        <v>0</v>
      </c>
      <c r="O107" s="34">
        <f t="shared" si="12"/>
        <v>160</v>
      </c>
      <c r="P107" s="34">
        <f t="shared" si="12"/>
        <v>0</v>
      </c>
      <c r="Q107" s="34">
        <f t="shared" si="12"/>
        <v>0</v>
      </c>
      <c r="R107" s="50">
        <f t="shared" si="7"/>
        <v>1449.6599999999999</v>
      </c>
      <c r="S107" s="34">
        <f t="shared" si="8"/>
        <v>0</v>
      </c>
      <c r="T107" s="34">
        <f t="shared" si="9"/>
        <v>157.4</v>
      </c>
      <c r="U107" s="34">
        <f t="shared" si="10"/>
        <v>0</v>
      </c>
      <c r="V107" s="34">
        <f t="shared" si="13"/>
        <v>1607.06</v>
      </c>
    </row>
    <row r="108" spans="2:22" ht="13.5" thickBot="1" x14ac:dyDescent="0.25">
      <c r="D108" s="159" t="s">
        <v>84</v>
      </c>
      <c r="E108" s="52"/>
      <c r="F108" s="52"/>
      <c r="G108" s="123">
        <f t="shared" si="11"/>
        <v>30</v>
      </c>
      <c r="H108" s="53">
        <f t="shared" si="11"/>
        <v>378.56</v>
      </c>
      <c r="I108" s="53">
        <f t="shared" si="11"/>
        <v>68</v>
      </c>
      <c r="J108" s="53">
        <f t="shared" si="14"/>
        <v>0</v>
      </c>
      <c r="K108" s="53">
        <f t="shared" si="12"/>
        <v>0</v>
      </c>
      <c r="L108" s="53">
        <f t="shared" si="12"/>
        <v>35</v>
      </c>
      <c r="M108" s="53">
        <f t="shared" si="12"/>
        <v>0</v>
      </c>
      <c r="N108" s="53">
        <f t="shared" si="12"/>
        <v>0</v>
      </c>
      <c r="O108" s="53">
        <f t="shared" si="12"/>
        <v>386.52</v>
      </c>
      <c r="P108" s="53">
        <f t="shared" si="12"/>
        <v>0</v>
      </c>
      <c r="Q108" s="53">
        <f t="shared" si="12"/>
        <v>0</v>
      </c>
      <c r="R108" s="54">
        <f t="shared" si="7"/>
        <v>898.07999999999993</v>
      </c>
      <c r="S108" s="34">
        <f t="shared" si="8"/>
        <v>0</v>
      </c>
      <c r="T108" s="34">
        <f t="shared" si="9"/>
        <v>3.6</v>
      </c>
      <c r="U108" s="34">
        <f t="shared" si="10"/>
        <v>0</v>
      </c>
      <c r="V108" s="34">
        <f t="shared" si="13"/>
        <v>901.68</v>
      </c>
    </row>
    <row r="110" spans="2:22" x14ac:dyDescent="0.2">
      <c r="D110" s="156" t="s">
        <v>85</v>
      </c>
      <c r="G110" s="34">
        <f t="shared" ref="G110:Q110" si="15">SUM(G97:G108)-G92</f>
        <v>0</v>
      </c>
      <c r="H110" s="34">
        <f t="shared" si="15"/>
        <v>0</v>
      </c>
      <c r="I110" s="34">
        <f t="shared" si="15"/>
        <v>0</v>
      </c>
      <c r="J110" s="34">
        <f t="shared" si="15"/>
        <v>0</v>
      </c>
      <c r="K110" s="34">
        <f t="shared" si="15"/>
        <v>0</v>
      </c>
      <c r="L110" s="34">
        <f t="shared" si="15"/>
        <v>0</v>
      </c>
      <c r="M110" s="34">
        <f t="shared" si="15"/>
        <v>0</v>
      </c>
      <c r="N110" s="34">
        <f t="shared" si="15"/>
        <v>0</v>
      </c>
      <c r="O110" s="34">
        <f t="shared" si="15"/>
        <v>0</v>
      </c>
      <c r="P110" s="34">
        <f t="shared" si="15"/>
        <v>0</v>
      </c>
      <c r="Q110" s="34">
        <f t="shared" si="15"/>
        <v>0</v>
      </c>
      <c r="R110" s="66">
        <f>SUM(R97:R108)-R92</f>
        <v>0</v>
      </c>
      <c r="T110" s="66">
        <f>SUM(T97:T108)-T92</f>
        <v>0</v>
      </c>
      <c r="V110" s="66">
        <f>SUM(V97:V108)-V92</f>
        <v>0</v>
      </c>
    </row>
    <row r="112" spans="2:22" x14ac:dyDescent="0.2">
      <c r="B112" s="38" t="s">
        <v>86</v>
      </c>
    </row>
    <row r="113" spans="4:22" ht="13.5" thickBot="1" x14ac:dyDescent="0.25"/>
    <row r="114" spans="4:22" x14ac:dyDescent="0.2">
      <c r="D114" s="157" t="s">
        <v>73</v>
      </c>
      <c r="E114" s="47"/>
      <c r="F114" s="47"/>
      <c r="G114" s="48">
        <f>SUM(G97)</f>
        <v>30</v>
      </c>
      <c r="H114" s="48">
        <f t="shared" ref="H114:R114" si="16">SUM(H97)</f>
        <v>362.35</v>
      </c>
      <c r="I114" s="48">
        <f t="shared" si="16"/>
        <v>18</v>
      </c>
      <c r="J114" s="48">
        <f t="shared" si="16"/>
        <v>0</v>
      </c>
      <c r="K114" s="48">
        <f t="shared" si="16"/>
        <v>0</v>
      </c>
      <c r="L114" s="48">
        <f t="shared" si="16"/>
        <v>0</v>
      </c>
      <c r="M114" s="48">
        <f t="shared" si="16"/>
        <v>0</v>
      </c>
      <c r="N114" s="48">
        <f t="shared" si="16"/>
        <v>0</v>
      </c>
      <c r="O114" s="48">
        <f t="shared" si="16"/>
        <v>0</v>
      </c>
      <c r="P114" s="48">
        <f t="shared" si="16"/>
        <v>0</v>
      </c>
      <c r="Q114" s="48">
        <f>SUM(Q97)</f>
        <v>0</v>
      </c>
      <c r="R114" s="48">
        <f t="shared" si="16"/>
        <v>410.35</v>
      </c>
      <c r="S114" s="48"/>
      <c r="T114" s="48">
        <f>SUM(T97)</f>
        <v>3.6</v>
      </c>
      <c r="U114" s="48"/>
      <c r="V114" s="55">
        <f>SUM(V97)</f>
        <v>413.95000000000005</v>
      </c>
    </row>
    <row r="115" spans="4:22" x14ac:dyDescent="0.2">
      <c r="D115" s="158" t="s">
        <v>74</v>
      </c>
      <c r="G115" s="34">
        <f>SUM(G$97:G98)</f>
        <v>91.13</v>
      </c>
      <c r="H115" s="34">
        <f>SUM(H$97:H98)</f>
        <v>830.90000000000009</v>
      </c>
      <c r="I115" s="34">
        <f>SUM(I$97:I98)</f>
        <v>56</v>
      </c>
      <c r="J115" s="34">
        <f>SUM(J$97:J98)</f>
        <v>0</v>
      </c>
      <c r="K115" s="34">
        <f>SUM(K$97:K98)</f>
        <v>213</v>
      </c>
      <c r="L115" s="34">
        <f>SUM(L$97:L98)</f>
        <v>0</v>
      </c>
      <c r="M115" s="34">
        <f>SUM(M$97:M98)</f>
        <v>0</v>
      </c>
      <c r="N115" s="34">
        <f>SUM(N$97:N98)</f>
        <v>0</v>
      </c>
      <c r="O115" s="34">
        <f>SUM(O$97:O98)</f>
        <v>160</v>
      </c>
      <c r="P115" s="34">
        <f>SUM(P$97:P98)</f>
        <v>0</v>
      </c>
      <c r="Q115" s="34">
        <f>SUM(Q$97:Q98)</f>
        <v>0</v>
      </c>
      <c r="R115" s="34">
        <f>SUM(R$97:R98)</f>
        <v>1351.0300000000002</v>
      </c>
      <c r="S115" s="34"/>
      <c r="T115" s="34">
        <f>SUM(T$97:T98)</f>
        <v>61.02</v>
      </c>
      <c r="U115" s="34"/>
      <c r="V115" s="50">
        <f>SUM(V$97:V98)</f>
        <v>1412.0500000000002</v>
      </c>
    </row>
    <row r="116" spans="4:22" x14ac:dyDescent="0.2">
      <c r="D116" s="158" t="s">
        <v>75</v>
      </c>
      <c r="G116" s="34">
        <f>SUM(G$97:G99)</f>
        <v>282.64</v>
      </c>
      <c r="H116" s="34">
        <f>SUM(H$97:H99)</f>
        <v>1199.45</v>
      </c>
      <c r="I116" s="34">
        <f>SUM(I$97:I99)</f>
        <v>143.12</v>
      </c>
      <c r="J116" s="34">
        <f>SUM(J$97:J99)</f>
        <v>2.5</v>
      </c>
      <c r="K116" s="34">
        <f>SUM(K$97:K99)</f>
        <v>213</v>
      </c>
      <c r="L116" s="34">
        <f>SUM(L$97:L99)</f>
        <v>0</v>
      </c>
      <c r="M116" s="34">
        <f>SUM(M$97:M99)</f>
        <v>0</v>
      </c>
      <c r="N116" s="34">
        <f>SUM(N$97:N99)</f>
        <v>0</v>
      </c>
      <c r="O116" s="34">
        <f>SUM(O$97:O99)</f>
        <v>320</v>
      </c>
      <c r="P116" s="34">
        <f>SUM(P$97:P99)</f>
        <v>0</v>
      </c>
      <c r="Q116" s="34">
        <f>SUM(Q$97:Q99)</f>
        <v>0</v>
      </c>
      <c r="R116" s="34">
        <f>SUM(R$97:R99)</f>
        <v>2160.71</v>
      </c>
      <c r="S116" s="34"/>
      <c r="T116" s="34">
        <f>SUM(T$97:T99)</f>
        <v>97.42</v>
      </c>
      <c r="U116" s="34"/>
      <c r="V116" s="50">
        <f>SUM(V$97:V99)</f>
        <v>2258.13</v>
      </c>
    </row>
    <row r="117" spans="4:22" x14ac:dyDescent="0.2">
      <c r="D117" s="158" t="s">
        <v>76</v>
      </c>
      <c r="G117" s="34">
        <f>SUM(G$97:G100)</f>
        <v>712</v>
      </c>
      <c r="H117" s="34">
        <f>SUM(H$97:H100)</f>
        <v>1568</v>
      </c>
      <c r="I117" s="34">
        <f>SUM(I$97:I100)</f>
        <v>161.12</v>
      </c>
      <c r="J117" s="34">
        <f>SUM(J$97:J100)</f>
        <v>141.44</v>
      </c>
      <c r="K117" s="34">
        <f>SUM(K$97:K100)</f>
        <v>213</v>
      </c>
      <c r="L117" s="34">
        <f>SUM(L$97:L100)</f>
        <v>0</v>
      </c>
      <c r="M117" s="34">
        <f>SUM(M$97:M100)</f>
        <v>0</v>
      </c>
      <c r="N117" s="34">
        <f>SUM(N$97:N100)</f>
        <v>0</v>
      </c>
      <c r="O117" s="34">
        <f>SUM(O$97:O100)</f>
        <v>485.53</v>
      </c>
      <c r="P117" s="34">
        <f>SUM(P$97:P100)</f>
        <v>0</v>
      </c>
      <c r="Q117" s="34">
        <f>SUM(Q$97:Q100)</f>
        <v>0</v>
      </c>
      <c r="R117" s="34">
        <f>SUM(R$97:R100)</f>
        <v>3281.09</v>
      </c>
      <c r="S117" s="34"/>
      <c r="T117" s="34">
        <f>SUM(T$97:T100)</f>
        <v>194.95</v>
      </c>
      <c r="U117" s="34"/>
      <c r="V117" s="50">
        <f>SUM(V$97:V100)</f>
        <v>3476.04</v>
      </c>
    </row>
    <row r="118" spans="4:22" x14ac:dyDescent="0.2">
      <c r="D118" s="158" t="s">
        <v>77</v>
      </c>
      <c r="G118" s="34">
        <f>SUM(G$97:G101)</f>
        <v>1529.1599999999999</v>
      </c>
      <c r="H118" s="34">
        <f>SUM(H$97:H101)</f>
        <v>1936.55</v>
      </c>
      <c r="I118" s="34">
        <f>SUM(I$97:I101)</f>
        <v>179.12</v>
      </c>
      <c r="J118" s="34">
        <f>SUM(J$97:J101)</f>
        <v>141.44</v>
      </c>
      <c r="K118" s="34">
        <f>SUM(K$97:K101)</f>
        <v>213</v>
      </c>
      <c r="L118" s="34">
        <f>SUM(L$97:L101)</f>
        <v>900.12</v>
      </c>
      <c r="M118" s="34">
        <f>SUM(M$97:M101)</f>
        <v>0</v>
      </c>
      <c r="N118" s="34">
        <f>SUM(N$97:N101)</f>
        <v>0</v>
      </c>
      <c r="O118" s="34">
        <f>SUM(O$97:O101)</f>
        <v>565.53</v>
      </c>
      <c r="P118" s="34">
        <f>SUM(P$97:P101)</f>
        <v>0</v>
      </c>
      <c r="Q118" s="34">
        <f>SUM(Q$97:Q101)</f>
        <v>0</v>
      </c>
      <c r="R118" s="34">
        <f>SUM(R$97:R101)</f>
        <v>5464.92</v>
      </c>
      <c r="S118" s="34"/>
      <c r="T118" s="34">
        <f>SUM(T$97:T101)</f>
        <v>198.54999999999998</v>
      </c>
      <c r="U118" s="34"/>
      <c r="V118" s="50">
        <f>SUM(V$97:V101)</f>
        <v>5663.4699999999993</v>
      </c>
    </row>
    <row r="119" spans="4:22" x14ac:dyDescent="0.2">
      <c r="D119" s="158" t="s">
        <v>78</v>
      </c>
      <c r="G119" s="34">
        <f>SUM(G$97:G102)</f>
        <v>1726.1999999999998</v>
      </c>
      <c r="H119" s="34">
        <f>SUM(H$97:H102)</f>
        <v>2320.1</v>
      </c>
      <c r="I119" s="34">
        <f>SUM(I$97:I102)</f>
        <v>397.12</v>
      </c>
      <c r="J119" s="34">
        <f>SUM(J$97:J102)</f>
        <v>323.36</v>
      </c>
      <c r="K119" s="34">
        <f>SUM(K$97:K102)</f>
        <v>248</v>
      </c>
      <c r="L119" s="34">
        <f>SUM(L$97:L102)</f>
        <v>900.12</v>
      </c>
      <c r="M119" s="34">
        <f>SUM(M$97:M102)</f>
        <v>0</v>
      </c>
      <c r="N119" s="34">
        <f>SUM(N$97:N102)</f>
        <v>0</v>
      </c>
      <c r="O119" s="34">
        <f>SUM(O$97:O102)</f>
        <v>814.37</v>
      </c>
      <c r="P119" s="34">
        <f>SUM(P$97:P102)</f>
        <v>0</v>
      </c>
      <c r="Q119" s="34">
        <f>SUM(Q$97:Q102)</f>
        <v>0</v>
      </c>
      <c r="R119" s="34">
        <f>SUM(R$97:R102)</f>
        <v>6729.27</v>
      </c>
      <c r="S119" s="34"/>
      <c r="T119" s="34">
        <f>SUM(T$97:T102)</f>
        <v>244.14</v>
      </c>
      <c r="U119" s="34"/>
      <c r="V119" s="50">
        <f>SUM(V$97:V102)</f>
        <v>6973.4099999999989</v>
      </c>
    </row>
    <row r="120" spans="4:22" x14ac:dyDescent="0.2">
      <c r="D120" s="158" t="s">
        <v>79</v>
      </c>
      <c r="G120" s="34">
        <f>SUM(G$97:G103)</f>
        <v>2010.3999999999999</v>
      </c>
      <c r="H120" s="34">
        <f>SUM(H$97:H103)</f>
        <v>2758.72</v>
      </c>
      <c r="I120" s="34">
        <f>SUM(I$97:I103)</f>
        <v>1050.1199999999999</v>
      </c>
      <c r="J120" s="34">
        <f>SUM(J$97:J103)</f>
        <v>342.86</v>
      </c>
      <c r="K120" s="34">
        <f>SUM(K$97:K103)</f>
        <v>248</v>
      </c>
      <c r="L120" s="34">
        <f>SUM(L$97:L103)</f>
        <v>1150.1199999999999</v>
      </c>
      <c r="M120" s="34">
        <f>SUM(M$97:M103)</f>
        <v>0</v>
      </c>
      <c r="N120" s="34">
        <f>SUM(N$97:N103)</f>
        <v>0</v>
      </c>
      <c r="O120" s="34">
        <f>SUM(O$97:O103)</f>
        <v>974.37</v>
      </c>
      <c r="P120" s="34">
        <f>SUM(P$97:P103)</f>
        <v>0</v>
      </c>
      <c r="Q120" s="34">
        <f>SUM(Q$97:Q103)</f>
        <v>0</v>
      </c>
      <c r="R120" s="34">
        <f>SUM(R$97:R103)</f>
        <v>8534.59</v>
      </c>
      <c r="S120" s="34"/>
      <c r="T120" s="34">
        <f>SUM(T$97:T103)</f>
        <v>331.74</v>
      </c>
      <c r="U120" s="34"/>
      <c r="V120" s="50">
        <f>SUM(V$97:V103)</f>
        <v>8866.3299999999981</v>
      </c>
    </row>
    <row r="121" spans="4:22" x14ac:dyDescent="0.2">
      <c r="D121" s="158" t="s">
        <v>80</v>
      </c>
      <c r="G121" s="34">
        <f>SUM(G$97:G104)</f>
        <v>2040.3999999999999</v>
      </c>
      <c r="H121" s="34">
        <f>SUM(H$97:H104)</f>
        <v>3137.2799999999997</v>
      </c>
      <c r="I121" s="34">
        <f>SUM(I$97:I104)</f>
        <v>1068.1199999999999</v>
      </c>
      <c r="J121" s="34">
        <f>SUM(J$97:J104)</f>
        <v>362.36</v>
      </c>
      <c r="K121" s="34">
        <f>SUM(K$97:K104)</f>
        <v>248</v>
      </c>
      <c r="L121" s="34">
        <f>SUM(L$97:L104)</f>
        <v>1150.1199999999999</v>
      </c>
      <c r="M121" s="34">
        <f>SUM(M$97:M104)</f>
        <v>0</v>
      </c>
      <c r="N121" s="34">
        <f>SUM(N$97:N104)</f>
        <v>0</v>
      </c>
      <c r="O121" s="34">
        <f>SUM(O$97:O104)</f>
        <v>1134.3699999999999</v>
      </c>
      <c r="P121" s="34">
        <f>SUM(P$97:P104)</f>
        <v>0</v>
      </c>
      <c r="Q121" s="34">
        <f>SUM(Q$97:Q104)</f>
        <v>0</v>
      </c>
      <c r="R121" s="34">
        <f>SUM(R$97:R104)</f>
        <v>9140.65</v>
      </c>
      <c r="S121" s="34"/>
      <c r="T121" s="34">
        <f>SUM(T$97:T104)</f>
        <v>335.34000000000003</v>
      </c>
      <c r="U121" s="34"/>
      <c r="V121" s="50">
        <f>SUM(V$97:V104)</f>
        <v>9475.989999999998</v>
      </c>
    </row>
    <row r="122" spans="4:22" x14ac:dyDescent="0.2">
      <c r="D122" s="158" t="s">
        <v>81</v>
      </c>
      <c r="G122" s="34">
        <f>SUM(G$97:G105)</f>
        <v>2556.1499999999996</v>
      </c>
      <c r="H122" s="34">
        <f>SUM(H$97:H105)</f>
        <v>3515.8399999999997</v>
      </c>
      <c r="I122" s="34">
        <f>SUM(I$97:I105)</f>
        <v>1086.1199999999999</v>
      </c>
      <c r="J122" s="34">
        <f>SUM(J$97:J105)</f>
        <v>1967.3600000000001</v>
      </c>
      <c r="K122" s="34">
        <f>SUM(K$97:K105)</f>
        <v>248</v>
      </c>
      <c r="L122" s="34">
        <f>SUM(L$97:L105)</f>
        <v>1180.1199999999999</v>
      </c>
      <c r="M122" s="34">
        <f>SUM(M$97:M105)</f>
        <v>0</v>
      </c>
      <c r="N122" s="34">
        <f>SUM(N$97:N105)</f>
        <v>0</v>
      </c>
      <c r="O122" s="34">
        <f>SUM(O$97:O105)</f>
        <v>1364.37</v>
      </c>
      <c r="P122" s="34">
        <f>SUM(P$97:P105)</f>
        <v>309.29000000000002</v>
      </c>
      <c r="Q122" s="34">
        <f>SUM(Q$97:Q105)</f>
        <v>0</v>
      </c>
      <c r="R122" s="34">
        <f>SUM(R$97:R105)</f>
        <v>12227.25</v>
      </c>
      <c r="S122" s="34"/>
      <c r="T122" s="34">
        <f>SUM(T$97:T105)</f>
        <v>378.94000000000005</v>
      </c>
      <c r="U122" s="34"/>
      <c r="V122" s="50">
        <f>SUM(V$97:V105)</f>
        <v>12606.189999999999</v>
      </c>
    </row>
    <row r="123" spans="4:22" x14ac:dyDescent="0.2">
      <c r="D123" s="158" t="s">
        <v>82</v>
      </c>
      <c r="G123" s="34">
        <f>SUM(G$97:G106)</f>
        <v>2586.1499999999996</v>
      </c>
      <c r="H123" s="34">
        <f>SUM(H$97:H106)</f>
        <v>3894.3999999999996</v>
      </c>
      <c r="I123" s="34">
        <f>SUM(I$97:I106)</f>
        <v>1104.1199999999999</v>
      </c>
      <c r="J123" s="34">
        <f>SUM(J$97:J106)</f>
        <v>1967.3600000000001</v>
      </c>
      <c r="K123" s="34">
        <f>SUM(K$97:K106)</f>
        <v>248</v>
      </c>
      <c r="L123" s="34">
        <f>SUM(L$97:L106)</f>
        <v>1180.1199999999999</v>
      </c>
      <c r="M123" s="34">
        <f>SUM(M$97:M106)</f>
        <v>0</v>
      </c>
      <c r="N123" s="34">
        <f>SUM(N$97:N106)</f>
        <v>0</v>
      </c>
      <c r="O123" s="34">
        <f>SUM(O$97:O106)</f>
        <v>1524.37</v>
      </c>
      <c r="P123" s="34">
        <f>SUM(P$97:P106)</f>
        <v>309.29000000000002</v>
      </c>
      <c r="Q123" s="34">
        <f>SUM(Q$97:Q106)</f>
        <v>0</v>
      </c>
      <c r="R123" s="34">
        <f>SUM(R$97:R106)</f>
        <v>12813.81</v>
      </c>
      <c r="S123" s="34"/>
      <c r="T123" s="34">
        <f>SUM(T$97:T106)</f>
        <v>382.54000000000008</v>
      </c>
      <c r="U123" s="34"/>
      <c r="V123" s="50">
        <f>SUM(V$97:V106)</f>
        <v>13196.349999999999</v>
      </c>
    </row>
    <row r="124" spans="4:22" x14ac:dyDescent="0.2">
      <c r="D124" s="158" t="s">
        <v>83</v>
      </c>
      <c r="G124" s="34">
        <f>SUM(G$97:G107)</f>
        <v>2710.2499999999995</v>
      </c>
      <c r="H124" s="34">
        <f>SUM(H$97:H107)</f>
        <v>4272.96</v>
      </c>
      <c r="I124" s="34">
        <f>SUM(I$97:I107)</f>
        <v>1122.1199999999999</v>
      </c>
      <c r="J124" s="34">
        <f>SUM(J$97:J107)</f>
        <v>1967.3600000000001</v>
      </c>
      <c r="K124" s="34">
        <f>SUM(K$97:K107)</f>
        <v>248</v>
      </c>
      <c r="L124" s="34">
        <f>SUM(L$97:L107)</f>
        <v>1180.1199999999999</v>
      </c>
      <c r="M124" s="34">
        <f>SUM(M$97:M107)</f>
        <v>769</v>
      </c>
      <c r="N124" s="34">
        <f>SUM(N$97:N107)</f>
        <v>0</v>
      </c>
      <c r="O124" s="34">
        <f>SUM(O$97:O107)</f>
        <v>1684.37</v>
      </c>
      <c r="P124" s="34">
        <f>SUM(P$97:P107)</f>
        <v>309.29000000000002</v>
      </c>
      <c r="Q124" s="34">
        <f>SUM(Q$97:Q107)</f>
        <v>0</v>
      </c>
      <c r="R124" s="34">
        <f>SUM(R$97:R107)</f>
        <v>14263.47</v>
      </c>
      <c r="S124" s="34"/>
      <c r="T124" s="34">
        <f>SUM(T$97:T107)</f>
        <v>539.94000000000005</v>
      </c>
      <c r="U124" s="34"/>
      <c r="V124" s="50">
        <f>SUM(V$97:V107)</f>
        <v>14803.409999999998</v>
      </c>
    </row>
    <row r="125" spans="4:22" ht="13.5" thickBot="1" x14ac:dyDescent="0.25">
      <c r="D125" s="159" t="s">
        <v>84</v>
      </c>
      <c r="E125" s="52"/>
      <c r="F125" s="52"/>
      <c r="G125" s="53">
        <f>SUM(G$97:G108)</f>
        <v>2740.2499999999995</v>
      </c>
      <c r="H125" s="53">
        <f>SUM(H$97:H108)</f>
        <v>4651.5200000000004</v>
      </c>
      <c r="I125" s="53">
        <f>SUM(I$97:I108)</f>
        <v>1190.1199999999999</v>
      </c>
      <c r="J125" s="53">
        <f>SUM(J$97:J108)</f>
        <v>1967.3600000000001</v>
      </c>
      <c r="K125" s="53">
        <f>SUM(K$97:K108)</f>
        <v>248</v>
      </c>
      <c r="L125" s="53">
        <f>SUM(L$97:L108)</f>
        <v>1215.1199999999999</v>
      </c>
      <c r="M125" s="53">
        <f>SUM(M$97:M108)</f>
        <v>769</v>
      </c>
      <c r="N125" s="53">
        <f>SUM(N$97:N108)</f>
        <v>0</v>
      </c>
      <c r="O125" s="53">
        <f>SUM(O$97:O108)</f>
        <v>2070.89</v>
      </c>
      <c r="P125" s="53">
        <f>SUM(P$97:P108)</f>
        <v>309.29000000000002</v>
      </c>
      <c r="Q125" s="53">
        <f>SUM(Q$97:Q108)</f>
        <v>0</v>
      </c>
      <c r="R125" s="53">
        <f>SUM(R$97:R108)</f>
        <v>15161.55</v>
      </c>
      <c r="S125" s="53"/>
      <c r="T125" s="53">
        <f>SUM(T$97:T108)</f>
        <v>543.54000000000008</v>
      </c>
      <c r="U125" s="53"/>
      <c r="V125" s="54">
        <f>SUM(V$97:V108)</f>
        <v>15705.089999999998</v>
      </c>
    </row>
    <row r="128" spans="4:22" x14ac:dyDescent="0.2">
      <c r="D128" s="156" t="s">
        <v>85</v>
      </c>
      <c r="G128" s="34">
        <f>G92-G125</f>
        <v>0</v>
      </c>
      <c r="H128" s="34">
        <f t="shared" ref="H128:V128" si="17">H92-H125</f>
        <v>0</v>
      </c>
      <c r="I128" s="34">
        <f t="shared" si="17"/>
        <v>0</v>
      </c>
      <c r="J128" s="34">
        <f t="shared" si="17"/>
        <v>0</v>
      </c>
      <c r="K128" s="34">
        <f t="shared" si="17"/>
        <v>0</v>
      </c>
      <c r="L128" s="34">
        <f t="shared" si="17"/>
        <v>0</v>
      </c>
      <c r="M128" s="34">
        <f t="shared" si="17"/>
        <v>0</v>
      </c>
      <c r="N128" s="34">
        <f t="shared" si="17"/>
        <v>0</v>
      </c>
      <c r="O128" s="34">
        <f t="shared" si="17"/>
        <v>0</v>
      </c>
      <c r="P128" s="34">
        <f t="shared" si="17"/>
        <v>0</v>
      </c>
      <c r="Q128" s="34">
        <f>Q92-Q125</f>
        <v>0</v>
      </c>
      <c r="R128" s="34">
        <f>V95-R125</f>
        <v>-15161.55</v>
      </c>
      <c r="T128" s="34">
        <f t="shared" si="17"/>
        <v>0</v>
      </c>
      <c r="V128" s="34">
        <f t="shared" si="17"/>
        <v>0</v>
      </c>
    </row>
  </sheetData>
  <phoneticPr fontId="9" type="noConversion"/>
  <dataValidations count="1">
    <dataValidation type="list" allowBlank="1" showInputMessage="1" showErrorMessage="1" sqref="B5:B91">
      <formula1>$D$97:$D$108</formula1>
    </dataValidation>
  </dataValidations>
  <pageMargins left="0.70866141732283472" right="0.70866141732283472" top="0.74803149606299213" bottom="0.74803149606299213" header="0.31496062992125984" footer="0.31496062992125984"/>
  <pageSetup paperSize="9" scale="6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M96"/>
  <sheetViews>
    <sheetView workbookViewId="0">
      <selection activeCell="R99" sqref="R99"/>
    </sheetView>
  </sheetViews>
  <sheetFormatPr defaultColWidth="8.85546875" defaultRowHeight="12.75" x14ac:dyDescent="0.2"/>
  <cols>
    <col min="1" max="1" width="2.7109375" customWidth="1"/>
    <col min="2" max="2" width="10.140625" style="87" bestFit="1" customWidth="1"/>
    <col min="3" max="3" width="9.140625" style="5" customWidth="1"/>
    <col min="4" max="4" width="16.140625" style="5" customWidth="1"/>
    <col min="5" max="5" width="18.28515625" style="5" customWidth="1"/>
    <col min="8" max="8" width="22.28515625" customWidth="1"/>
    <col min="9" max="9" width="10" bestFit="1" customWidth="1"/>
    <col min="11" max="11" width="0" hidden="1" customWidth="1"/>
  </cols>
  <sheetData>
    <row r="1" spans="1:13" ht="15.75" x14ac:dyDescent="0.25">
      <c r="A1" s="33" t="s">
        <v>379</v>
      </c>
      <c r="B1"/>
      <c r="C1"/>
      <c r="D1"/>
      <c r="E1"/>
    </row>
    <row r="2" spans="1:13" x14ac:dyDescent="0.2">
      <c r="B2"/>
      <c r="C2"/>
      <c r="D2"/>
      <c r="E2"/>
    </row>
    <row r="3" spans="1:13" x14ac:dyDescent="0.2">
      <c r="B3" s="38" t="s">
        <v>87</v>
      </c>
      <c r="C3"/>
      <c r="D3"/>
      <c r="E3" s="34"/>
      <c r="F3" s="34"/>
      <c r="G3" s="34"/>
      <c r="H3" s="34"/>
      <c r="I3" s="34"/>
      <c r="J3" s="34"/>
      <c r="K3" s="86">
        <v>43191</v>
      </c>
      <c r="L3" s="34"/>
      <c r="M3" s="34"/>
    </row>
    <row r="4" spans="1:13" x14ac:dyDescent="0.2">
      <c r="B4" s="38"/>
      <c r="C4"/>
      <c r="D4"/>
      <c r="E4" s="34"/>
      <c r="F4" s="34"/>
      <c r="G4" s="34"/>
      <c r="H4" s="34"/>
      <c r="I4" s="34"/>
      <c r="J4" s="34"/>
      <c r="K4" s="86">
        <v>43221</v>
      </c>
      <c r="L4" s="34"/>
      <c r="M4" s="34"/>
    </row>
    <row r="5" spans="1:13" s="83" customFormat="1" x14ac:dyDescent="0.2">
      <c r="B5" s="99" t="s">
        <v>91</v>
      </c>
      <c r="C5" s="100" t="s">
        <v>88</v>
      </c>
      <c r="D5" s="101" t="s">
        <v>89</v>
      </c>
      <c r="E5" s="102" t="s">
        <v>90</v>
      </c>
      <c r="F5" s="34"/>
      <c r="G5" s="34"/>
      <c r="H5" s="98" t="s">
        <v>380</v>
      </c>
      <c r="I5" s="93"/>
      <c r="J5" s="34"/>
      <c r="K5" s="86">
        <v>43252</v>
      </c>
      <c r="L5" s="34"/>
      <c r="M5" s="34"/>
    </row>
    <row r="6" spans="1:13" x14ac:dyDescent="0.2">
      <c r="B6" s="88"/>
      <c r="C6" s="83"/>
      <c r="D6" s="83"/>
      <c r="E6" s="89"/>
      <c r="F6" s="34"/>
      <c r="G6" s="34"/>
      <c r="H6" s="125" t="s">
        <v>381</v>
      </c>
      <c r="I6" s="127">
        <f>SUMIF($E:$E,H6,$D:$D)</f>
        <v>872.41</v>
      </c>
      <c r="J6" s="34"/>
      <c r="K6" s="86">
        <v>43282</v>
      </c>
      <c r="L6" s="34"/>
      <c r="M6" s="34"/>
    </row>
    <row r="7" spans="1:13" x14ac:dyDescent="0.2">
      <c r="B7" s="88">
        <v>43556</v>
      </c>
      <c r="D7" s="161"/>
      <c r="E7" s="89" t="s">
        <v>381</v>
      </c>
      <c r="F7" s="34"/>
      <c r="G7" s="34"/>
      <c r="H7" s="126" t="s">
        <v>163</v>
      </c>
      <c r="I7" s="128">
        <f>SUMIF($E:$E,H7,$D:$D)</f>
        <v>29109.530000000002</v>
      </c>
      <c r="J7" s="34"/>
      <c r="K7" s="86">
        <v>43374</v>
      </c>
      <c r="L7" s="34"/>
      <c r="M7" s="34"/>
    </row>
    <row r="8" spans="1:13" x14ac:dyDescent="0.2">
      <c r="B8" s="88">
        <v>43922</v>
      </c>
      <c r="C8" s="83" t="s">
        <v>382</v>
      </c>
      <c r="D8" s="161">
        <v>10528.5</v>
      </c>
      <c r="E8" s="89" t="s">
        <v>163</v>
      </c>
      <c r="F8" s="34"/>
      <c r="G8" s="34"/>
      <c r="H8" s="126" t="s">
        <v>383</v>
      </c>
      <c r="I8" s="128">
        <v>2.39</v>
      </c>
      <c r="J8" s="34"/>
      <c r="K8" s="86">
        <v>43405</v>
      </c>
      <c r="L8" s="34"/>
      <c r="M8" s="34"/>
    </row>
    <row r="9" spans="1:13" x14ac:dyDescent="0.2">
      <c r="B9" s="88">
        <v>43556</v>
      </c>
      <c r="C9" s="83" t="s">
        <v>384</v>
      </c>
      <c r="D9" s="83">
        <v>0.81</v>
      </c>
      <c r="E9" s="89" t="s">
        <v>163</v>
      </c>
      <c r="F9" s="34"/>
      <c r="G9" s="34"/>
      <c r="H9" s="124"/>
      <c r="I9" s="129">
        <f>SUM(I6:I8)</f>
        <v>29984.33</v>
      </c>
      <c r="J9" s="34"/>
      <c r="K9" s="86">
        <v>43435</v>
      </c>
      <c r="L9" s="34"/>
      <c r="M9" s="34"/>
    </row>
    <row r="10" spans="1:13" x14ac:dyDescent="0.2">
      <c r="B10" s="88">
        <v>43922</v>
      </c>
      <c r="C10" s="83" t="s">
        <v>384</v>
      </c>
      <c r="D10" s="83">
        <v>0.39</v>
      </c>
      <c r="E10" s="89" t="s">
        <v>383</v>
      </c>
      <c r="F10" s="34"/>
      <c r="G10" s="34"/>
      <c r="H10" s="34"/>
      <c r="I10" s="34"/>
      <c r="J10" s="34"/>
      <c r="K10" s="86">
        <v>43525</v>
      </c>
      <c r="L10" s="34"/>
      <c r="M10" s="34"/>
    </row>
    <row r="11" spans="1:13" x14ac:dyDescent="0.2">
      <c r="B11" s="88">
        <v>43952</v>
      </c>
      <c r="C11" t="s">
        <v>385</v>
      </c>
      <c r="D11">
        <v>80</v>
      </c>
      <c r="E11" s="89" t="s">
        <v>381</v>
      </c>
      <c r="F11" s="34"/>
      <c r="G11" s="34"/>
      <c r="H11" s="34"/>
      <c r="I11" s="34"/>
      <c r="J11" s="34"/>
      <c r="K11" s="86"/>
      <c r="L11" s="34"/>
      <c r="M11" s="34"/>
    </row>
    <row r="12" spans="1:13" x14ac:dyDescent="0.2">
      <c r="B12" s="88">
        <v>43952</v>
      </c>
      <c r="C12" s="5" t="s">
        <v>386</v>
      </c>
      <c r="D12">
        <v>1.2</v>
      </c>
      <c r="E12" s="89" t="s">
        <v>163</v>
      </c>
    </row>
    <row r="13" spans="1:13" ht="25.5" x14ac:dyDescent="0.2">
      <c r="B13" s="88">
        <v>43952</v>
      </c>
      <c r="C13" s="83" t="s">
        <v>387</v>
      </c>
      <c r="D13" s="162">
        <v>5992</v>
      </c>
      <c r="E13" s="89" t="s">
        <v>163</v>
      </c>
      <c r="F13" s="34"/>
      <c r="G13" s="34"/>
      <c r="H13" s="34"/>
      <c r="I13" s="34"/>
      <c r="J13" s="34"/>
      <c r="K13" s="34"/>
      <c r="L13" s="34"/>
      <c r="M13" s="34"/>
    </row>
    <row r="14" spans="1:13" x14ac:dyDescent="0.2">
      <c r="B14" s="88">
        <v>43952</v>
      </c>
      <c r="C14" s="83" t="s">
        <v>384</v>
      </c>
      <c r="D14" s="83">
        <v>0.4</v>
      </c>
      <c r="E14" s="89" t="s">
        <v>383</v>
      </c>
      <c r="F14" s="34"/>
      <c r="G14" s="34"/>
      <c r="H14" s="34"/>
      <c r="I14" s="34"/>
      <c r="J14" s="34"/>
      <c r="K14" s="34"/>
      <c r="L14" s="34"/>
      <c r="M14" s="34"/>
    </row>
    <row r="15" spans="1:13" x14ac:dyDescent="0.2">
      <c r="B15" s="88"/>
      <c r="C15" s="83"/>
      <c r="D15" s="83"/>
      <c r="E15" s="89"/>
      <c r="F15" s="34"/>
      <c r="G15" s="34"/>
      <c r="H15" s="34"/>
      <c r="I15" s="34"/>
      <c r="J15" s="34"/>
      <c r="K15" s="34"/>
      <c r="L15" s="34"/>
      <c r="M15" s="34"/>
    </row>
    <row r="16" spans="1:13" ht="38.25" x14ac:dyDescent="0.2">
      <c r="B16" s="88">
        <v>43952</v>
      </c>
      <c r="C16" s="83" t="s">
        <v>388</v>
      </c>
      <c r="D16" s="83">
        <v>2368.06</v>
      </c>
      <c r="E16" s="89" t="s">
        <v>163</v>
      </c>
      <c r="F16" s="34"/>
      <c r="G16" s="34"/>
      <c r="H16" s="34"/>
      <c r="I16" s="34"/>
      <c r="J16" s="34"/>
      <c r="K16" s="34"/>
      <c r="L16" s="34"/>
      <c r="M16" s="34"/>
    </row>
    <row r="17" spans="1:13" x14ac:dyDescent="0.2">
      <c r="B17" s="88">
        <v>43983</v>
      </c>
      <c r="C17" s="83" t="s">
        <v>384</v>
      </c>
      <c r="D17" s="83">
        <v>0.36</v>
      </c>
      <c r="E17" s="89" t="s">
        <v>383</v>
      </c>
      <c r="F17" s="34"/>
      <c r="G17" s="34"/>
      <c r="H17" s="34"/>
      <c r="I17" s="34"/>
      <c r="J17" s="34"/>
      <c r="K17" s="34"/>
      <c r="L17" s="34"/>
      <c r="M17" s="34"/>
    </row>
    <row r="18" spans="1:13" x14ac:dyDescent="0.2">
      <c r="B18" s="88">
        <v>43983</v>
      </c>
      <c r="C18" s="83" t="s">
        <v>384</v>
      </c>
      <c r="D18" s="83">
        <v>1.44</v>
      </c>
      <c r="E18" s="89" t="s">
        <v>163</v>
      </c>
      <c r="F18" s="34"/>
      <c r="G18" s="34"/>
      <c r="H18" s="34"/>
      <c r="I18" s="34"/>
      <c r="J18" s="34"/>
      <c r="K18" s="34"/>
      <c r="L18" s="34"/>
      <c r="M18" s="34"/>
    </row>
    <row r="19" spans="1:13" x14ac:dyDescent="0.2">
      <c r="B19" s="88">
        <v>44013</v>
      </c>
      <c r="C19" s="83" t="s">
        <v>384</v>
      </c>
      <c r="D19" s="83">
        <v>0.38</v>
      </c>
      <c r="E19" s="89" t="s">
        <v>383</v>
      </c>
      <c r="F19" s="34"/>
      <c r="G19" s="34"/>
      <c r="H19" s="34"/>
      <c r="I19" s="34"/>
      <c r="J19" s="34"/>
      <c r="K19" s="34"/>
      <c r="L19" s="34"/>
      <c r="M19" s="34"/>
    </row>
    <row r="20" spans="1:13" x14ac:dyDescent="0.2">
      <c r="B20" s="88">
        <v>44013</v>
      </c>
      <c r="C20" s="83" t="s">
        <v>384</v>
      </c>
      <c r="D20" s="83">
        <v>1.56</v>
      </c>
      <c r="E20" s="89" t="s">
        <v>163</v>
      </c>
      <c r="F20" s="34"/>
      <c r="G20" s="34"/>
      <c r="H20" s="34"/>
      <c r="I20" s="34"/>
      <c r="J20" s="34"/>
      <c r="K20" s="34"/>
      <c r="L20" s="34"/>
      <c r="M20" s="34"/>
    </row>
    <row r="21" spans="1:13" x14ac:dyDescent="0.2">
      <c r="B21" s="88">
        <v>44044</v>
      </c>
      <c r="C21" s="83" t="s">
        <v>384</v>
      </c>
      <c r="D21" s="83">
        <v>0.32</v>
      </c>
      <c r="E21" s="89" t="s">
        <v>383</v>
      </c>
      <c r="F21" s="34"/>
      <c r="G21" s="34"/>
      <c r="H21" s="34"/>
      <c r="I21" s="34"/>
      <c r="J21" s="34"/>
      <c r="K21" s="34"/>
      <c r="L21" s="34"/>
      <c r="M21" s="34"/>
    </row>
    <row r="22" spans="1:13" x14ac:dyDescent="0.2">
      <c r="B22" s="88">
        <v>44044</v>
      </c>
      <c r="C22" s="83" t="s">
        <v>384</v>
      </c>
      <c r="D22" s="83">
        <v>1.25</v>
      </c>
      <c r="E22" s="89" t="s">
        <v>163</v>
      </c>
      <c r="F22" s="34"/>
      <c r="G22" s="34"/>
      <c r="H22" s="34"/>
      <c r="I22" s="34"/>
      <c r="J22" s="34"/>
      <c r="K22" s="34"/>
      <c r="L22" s="34"/>
      <c r="M22" s="34"/>
    </row>
    <row r="23" spans="1:13" x14ac:dyDescent="0.2">
      <c r="B23" s="88">
        <v>44044</v>
      </c>
      <c r="C23" s="83" t="s">
        <v>389</v>
      </c>
      <c r="D23" s="83">
        <v>500</v>
      </c>
      <c r="E23" s="89" t="s">
        <v>381</v>
      </c>
      <c r="F23" s="34"/>
      <c r="G23" s="34"/>
      <c r="H23" s="34"/>
      <c r="I23" s="34"/>
      <c r="J23" s="34"/>
      <c r="K23" s="34"/>
      <c r="L23" s="34"/>
      <c r="M23" s="34"/>
    </row>
    <row r="24" spans="1:13" ht="25.5" x14ac:dyDescent="0.2">
      <c r="B24" s="88">
        <v>44044</v>
      </c>
      <c r="C24" s="83" t="s">
        <v>390</v>
      </c>
      <c r="D24" s="83">
        <v>14.63</v>
      </c>
      <c r="E24" s="89" t="s">
        <v>381</v>
      </c>
      <c r="F24" s="34"/>
      <c r="G24" s="34"/>
      <c r="H24" s="34"/>
      <c r="I24" s="34"/>
      <c r="J24" s="34"/>
      <c r="K24" s="34"/>
      <c r="L24" s="34"/>
      <c r="M24" s="34"/>
    </row>
    <row r="25" spans="1:13" ht="15.75" customHeight="1" x14ac:dyDescent="0.2">
      <c r="B25" s="88">
        <v>44075</v>
      </c>
      <c r="C25" s="83" t="s">
        <v>384</v>
      </c>
      <c r="D25" s="83">
        <v>0.28000000000000003</v>
      </c>
      <c r="E25" s="89" t="s">
        <v>163</v>
      </c>
      <c r="F25" s="34"/>
      <c r="G25" s="34"/>
      <c r="H25" s="34"/>
      <c r="I25" s="34"/>
      <c r="J25" s="34"/>
      <c r="K25" s="34"/>
      <c r="L25" s="34"/>
      <c r="M25" s="34"/>
    </row>
    <row r="26" spans="1:13" x14ac:dyDescent="0.2">
      <c r="B26" s="88">
        <v>44075</v>
      </c>
      <c r="C26" s="83" t="s">
        <v>384</v>
      </c>
      <c r="D26" s="140">
        <v>0.08</v>
      </c>
      <c r="E26" s="89" t="s">
        <v>383</v>
      </c>
    </row>
    <row r="27" spans="1:13" x14ac:dyDescent="0.2">
      <c r="B27" s="88">
        <v>44105</v>
      </c>
      <c r="C27" s="83" t="s">
        <v>384</v>
      </c>
      <c r="D27" s="83">
        <v>0.33</v>
      </c>
      <c r="E27" s="89" t="s">
        <v>163</v>
      </c>
    </row>
    <row r="28" spans="1:13" x14ac:dyDescent="0.2">
      <c r="B28" s="88">
        <v>44105</v>
      </c>
      <c r="C28" s="83" t="s">
        <v>384</v>
      </c>
      <c r="D28" s="83">
        <v>0.08</v>
      </c>
      <c r="E28" s="89" t="s">
        <v>383</v>
      </c>
    </row>
    <row r="29" spans="1:13" x14ac:dyDescent="0.2">
      <c r="A29" s="67"/>
      <c r="B29" s="88"/>
      <c r="C29" s="83"/>
      <c r="D29" s="83"/>
      <c r="E29" s="89" t="s">
        <v>383</v>
      </c>
    </row>
    <row r="30" spans="1:13" x14ac:dyDescent="0.2">
      <c r="B30" s="88"/>
      <c r="C30" s="83"/>
      <c r="D30" s="83">
        <v>200</v>
      </c>
      <c r="E30" s="89" t="s">
        <v>381</v>
      </c>
    </row>
    <row r="31" spans="1:13" x14ac:dyDescent="0.2">
      <c r="B31" s="88">
        <v>44075</v>
      </c>
      <c r="C31" s="83" t="s">
        <v>382</v>
      </c>
      <c r="D31" s="161">
        <v>10212.5</v>
      </c>
      <c r="E31" s="89" t="s">
        <v>163</v>
      </c>
    </row>
    <row r="32" spans="1:13" x14ac:dyDescent="0.2">
      <c r="B32" s="88">
        <v>44136</v>
      </c>
      <c r="C32" s="83" t="s">
        <v>384</v>
      </c>
      <c r="D32" s="83">
        <v>0.08</v>
      </c>
      <c r="E32" s="89" t="s">
        <v>383</v>
      </c>
    </row>
    <row r="33" spans="2:5" x14ac:dyDescent="0.2">
      <c r="B33" s="88">
        <v>44136</v>
      </c>
      <c r="C33" s="83" t="s">
        <v>384</v>
      </c>
      <c r="D33" s="83">
        <v>0.35</v>
      </c>
      <c r="E33" s="89" t="s">
        <v>163</v>
      </c>
    </row>
    <row r="34" spans="2:5" x14ac:dyDescent="0.2">
      <c r="B34" s="88"/>
      <c r="C34" s="83"/>
      <c r="D34" s="83"/>
      <c r="E34" s="89" t="s">
        <v>381</v>
      </c>
    </row>
    <row r="35" spans="2:5" x14ac:dyDescent="0.2">
      <c r="B35" s="88">
        <v>44166</v>
      </c>
      <c r="C35" s="83" t="s">
        <v>385</v>
      </c>
      <c r="D35" s="83">
        <v>19.5</v>
      </c>
      <c r="E35" s="89" t="s">
        <v>381</v>
      </c>
    </row>
    <row r="36" spans="2:5" x14ac:dyDescent="0.2">
      <c r="B36" s="88"/>
      <c r="C36" s="83"/>
      <c r="D36" s="83"/>
      <c r="E36" s="89" t="s">
        <v>383</v>
      </c>
    </row>
    <row r="37" spans="2:5" x14ac:dyDescent="0.2">
      <c r="B37" s="88">
        <v>44197</v>
      </c>
      <c r="C37" s="83" t="s">
        <v>385</v>
      </c>
      <c r="D37" s="83">
        <v>58.28</v>
      </c>
      <c r="E37" s="89" t="s">
        <v>381</v>
      </c>
    </row>
    <row r="38" spans="2:5" x14ac:dyDescent="0.2">
      <c r="B38" s="88">
        <v>44166</v>
      </c>
      <c r="C38" s="83" t="s">
        <v>384</v>
      </c>
      <c r="D38" s="83">
        <v>0.33</v>
      </c>
      <c r="E38" s="89" t="s">
        <v>163</v>
      </c>
    </row>
    <row r="39" spans="2:5" x14ac:dyDescent="0.2">
      <c r="B39" s="88">
        <v>44166</v>
      </c>
      <c r="C39" s="83" t="s">
        <v>384</v>
      </c>
      <c r="D39" s="83">
        <v>0.08</v>
      </c>
      <c r="E39" s="89" t="s">
        <v>383</v>
      </c>
    </row>
    <row r="40" spans="2:5" x14ac:dyDescent="0.2">
      <c r="B40" s="88">
        <v>44197</v>
      </c>
      <c r="C40" s="83" t="s">
        <v>384</v>
      </c>
      <c r="D40" s="83">
        <v>0.35</v>
      </c>
      <c r="E40" s="89" t="s">
        <v>163</v>
      </c>
    </row>
    <row r="41" spans="2:5" x14ac:dyDescent="0.2">
      <c r="B41" s="88">
        <v>44197</v>
      </c>
      <c r="C41" s="83" t="s">
        <v>384</v>
      </c>
      <c r="D41" s="83">
        <v>0.08</v>
      </c>
      <c r="E41" s="89" t="s">
        <v>383</v>
      </c>
    </row>
    <row r="42" spans="2:5" x14ac:dyDescent="0.2">
      <c r="B42" s="88">
        <v>44228</v>
      </c>
      <c r="C42" s="83" t="s">
        <v>384</v>
      </c>
      <c r="D42" s="83">
        <v>0.3</v>
      </c>
      <c r="E42" s="89" t="s">
        <v>163</v>
      </c>
    </row>
    <row r="43" spans="2:5" x14ac:dyDescent="0.2">
      <c r="B43" s="88"/>
      <c r="C43" s="83"/>
      <c r="D43" s="83"/>
      <c r="E43" s="89" t="s">
        <v>381</v>
      </c>
    </row>
    <row r="44" spans="2:5" x14ac:dyDescent="0.2">
      <c r="B44" s="88">
        <v>44228</v>
      </c>
      <c r="C44" s="83" t="s">
        <v>10</v>
      </c>
      <c r="D44" s="83">
        <v>7.0000000000000007E-2</v>
      </c>
      <c r="E44" s="89" t="s">
        <v>383</v>
      </c>
    </row>
    <row r="45" spans="2:5" x14ac:dyDescent="0.2">
      <c r="B45" s="88">
        <v>44256</v>
      </c>
      <c r="C45" s="83" t="s">
        <v>384</v>
      </c>
      <c r="D45" s="83">
        <v>7.0000000000000007E-2</v>
      </c>
      <c r="E45" s="89" t="s">
        <v>383</v>
      </c>
    </row>
    <row r="46" spans="2:5" x14ac:dyDescent="0.2">
      <c r="B46" s="90">
        <v>44256</v>
      </c>
      <c r="C46" s="91" t="s">
        <v>384</v>
      </c>
      <c r="D46" s="91">
        <v>0.27</v>
      </c>
      <c r="E46" s="92" t="s">
        <v>163</v>
      </c>
    </row>
    <row r="47" spans="2:5" x14ac:dyDescent="0.2">
      <c r="B47" s="67"/>
      <c r="C47" s="83"/>
      <c r="D47" s="83"/>
      <c r="E47" s="83"/>
    </row>
    <row r="48" spans="2:5" x14ac:dyDescent="0.2">
      <c r="B48" s="67"/>
      <c r="C48" s="83"/>
      <c r="D48" s="83"/>
      <c r="E48" s="83"/>
    </row>
    <row r="49" spans="2:5" x14ac:dyDescent="0.2">
      <c r="B49" s="67"/>
      <c r="C49" s="84"/>
      <c r="E49" s="85"/>
    </row>
    <row r="50" spans="2:5" x14ac:dyDescent="0.2">
      <c r="B50" s="67"/>
    </row>
    <row r="51" spans="2:5" x14ac:dyDescent="0.2">
      <c r="B51" s="67"/>
    </row>
    <row r="52" spans="2:5" x14ac:dyDescent="0.2">
      <c r="B52" s="67"/>
    </row>
    <row r="53" spans="2:5" x14ac:dyDescent="0.2">
      <c r="B53" s="67"/>
    </row>
    <row r="54" spans="2:5" x14ac:dyDescent="0.2">
      <c r="B54" s="67"/>
    </row>
    <row r="55" spans="2:5" x14ac:dyDescent="0.2">
      <c r="B55" s="67"/>
    </row>
    <row r="56" spans="2:5" x14ac:dyDescent="0.2">
      <c r="B56" s="67"/>
    </row>
    <row r="57" spans="2:5" x14ac:dyDescent="0.2">
      <c r="B57" s="67"/>
    </row>
    <row r="58" spans="2:5" x14ac:dyDescent="0.2">
      <c r="B58" s="67"/>
    </row>
    <row r="59" spans="2:5" x14ac:dyDescent="0.2">
      <c r="B59" s="67"/>
    </row>
    <row r="60" spans="2:5" x14ac:dyDescent="0.2">
      <c r="B60" s="67"/>
    </row>
    <row r="61" spans="2:5" x14ac:dyDescent="0.2">
      <c r="B61" s="67"/>
    </row>
    <row r="62" spans="2:5" x14ac:dyDescent="0.2">
      <c r="B62" s="67"/>
    </row>
    <row r="63" spans="2:5" x14ac:dyDescent="0.2">
      <c r="B63" s="67"/>
    </row>
    <row r="64" spans="2:5" x14ac:dyDescent="0.2">
      <c r="B64" s="67"/>
    </row>
    <row r="65" spans="2:2" x14ac:dyDescent="0.2">
      <c r="B65" s="67"/>
    </row>
    <row r="66" spans="2:2" x14ac:dyDescent="0.2">
      <c r="B66" s="67"/>
    </row>
    <row r="67" spans="2:2" x14ac:dyDescent="0.2">
      <c r="B67" s="67"/>
    </row>
    <row r="68" spans="2:2" x14ac:dyDescent="0.2">
      <c r="B68" s="67"/>
    </row>
    <row r="69" spans="2:2" x14ac:dyDescent="0.2">
      <c r="B69" s="67"/>
    </row>
    <row r="70" spans="2:2" x14ac:dyDescent="0.2">
      <c r="B70" s="67"/>
    </row>
    <row r="71" spans="2:2" x14ac:dyDescent="0.2">
      <c r="B71" s="67"/>
    </row>
    <row r="72" spans="2:2" x14ac:dyDescent="0.2">
      <c r="B72" s="67"/>
    </row>
    <row r="73" spans="2:2" x14ac:dyDescent="0.2">
      <c r="B73" s="67"/>
    </row>
    <row r="74" spans="2:2" x14ac:dyDescent="0.2">
      <c r="B74" s="67"/>
    </row>
    <row r="75" spans="2:2" x14ac:dyDescent="0.2">
      <c r="B75" s="67"/>
    </row>
    <row r="76" spans="2:2" x14ac:dyDescent="0.2">
      <c r="B76" s="67"/>
    </row>
    <row r="77" spans="2:2" x14ac:dyDescent="0.2">
      <c r="B77" s="67"/>
    </row>
    <row r="78" spans="2:2" x14ac:dyDescent="0.2">
      <c r="B78" s="67"/>
    </row>
    <row r="79" spans="2:2" x14ac:dyDescent="0.2">
      <c r="B79" s="67"/>
    </row>
    <row r="80" spans="2:2" x14ac:dyDescent="0.2">
      <c r="B80" s="67"/>
    </row>
    <row r="81" spans="2:2" x14ac:dyDescent="0.2">
      <c r="B81" s="67"/>
    </row>
    <row r="82" spans="2:2" x14ac:dyDescent="0.2">
      <c r="B82" s="67"/>
    </row>
    <row r="83" spans="2:2" x14ac:dyDescent="0.2">
      <c r="B83" s="67"/>
    </row>
    <row r="84" spans="2:2" x14ac:dyDescent="0.2">
      <c r="B84" s="67"/>
    </row>
    <row r="85" spans="2:2" x14ac:dyDescent="0.2">
      <c r="B85" s="67"/>
    </row>
    <row r="86" spans="2:2" x14ac:dyDescent="0.2">
      <c r="B86" s="67"/>
    </row>
    <row r="87" spans="2:2" x14ac:dyDescent="0.2">
      <c r="B87" s="67"/>
    </row>
    <row r="88" spans="2:2" x14ac:dyDescent="0.2">
      <c r="B88" s="67"/>
    </row>
    <row r="89" spans="2:2" x14ac:dyDescent="0.2">
      <c r="B89" s="67"/>
    </row>
    <row r="90" spans="2:2" x14ac:dyDescent="0.2">
      <c r="B90" s="67"/>
    </row>
    <row r="91" spans="2:2" x14ac:dyDescent="0.2">
      <c r="B91" s="67"/>
    </row>
    <row r="92" spans="2:2" x14ac:dyDescent="0.2">
      <c r="B92" s="67"/>
    </row>
    <row r="93" spans="2:2" x14ac:dyDescent="0.2">
      <c r="B93" s="67"/>
    </row>
    <row r="94" spans="2:2" x14ac:dyDescent="0.2">
      <c r="B94" s="67"/>
    </row>
    <row r="95" spans="2:2" x14ac:dyDescent="0.2">
      <c r="B95" s="67"/>
    </row>
    <row r="96" spans="2:2" x14ac:dyDescent="0.2">
      <c r="B96" s="67"/>
    </row>
  </sheetData>
  <dataConsolidate/>
  <dataValidations count="2">
    <dataValidation type="date" allowBlank="1" showInputMessage="1" showErrorMessage="1" sqref="B6:B7">
      <formula1>43556</formula1>
      <formula2>43891</formula2>
    </dataValidation>
    <dataValidation type="list" allowBlank="1" showInputMessage="1" showErrorMessage="1" sqref="E6 E7 E8:E46">
      <formula1>$H$6:$H$8</formula1>
    </dataValidation>
  </dataValidations>
  <pageMargins left="0.70866141732283472" right="0.70866141732283472" top="0.74803149606299213" bottom="0.74803149606299213" header="0.31496062992125984" footer="0.31496062992125984"/>
  <pageSetup paperSize="9" scale="83"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N34"/>
  <sheetViews>
    <sheetView topLeftCell="A13" workbookViewId="0">
      <selection activeCell="R99" sqref="R99"/>
    </sheetView>
  </sheetViews>
  <sheetFormatPr defaultColWidth="8.85546875" defaultRowHeight="12.75" x14ac:dyDescent="0.2"/>
  <cols>
    <col min="1" max="1" width="3.85546875" customWidth="1"/>
    <col min="5" max="5" width="23.85546875" customWidth="1"/>
    <col min="8" max="8" width="10.7109375" style="141" bestFit="1" customWidth="1"/>
    <col min="10" max="10" width="17.140625" bestFit="1" customWidth="1"/>
    <col min="11" max="11" width="16.7109375" bestFit="1" customWidth="1"/>
  </cols>
  <sheetData>
    <row r="1" spans="1:11" x14ac:dyDescent="0.2">
      <c r="A1" s="23" t="s">
        <v>391</v>
      </c>
      <c r="B1" s="23"/>
      <c r="C1" s="23"/>
      <c r="D1" s="23"/>
      <c r="E1" s="23"/>
    </row>
    <row r="3" spans="1:11" ht="15.75" x14ac:dyDescent="0.25">
      <c r="A3" s="33" t="s">
        <v>379</v>
      </c>
    </row>
    <row r="5" spans="1:11" x14ac:dyDescent="0.2">
      <c r="B5" t="s">
        <v>392</v>
      </c>
      <c r="H5" s="142" t="str">
        <f>'Bank Rec 2019-20'!H11</f>
        <v>32, 223.61</v>
      </c>
    </row>
    <row r="7" spans="1:11" x14ac:dyDescent="0.2">
      <c r="B7" t="s">
        <v>6</v>
      </c>
      <c r="G7" t="s">
        <v>393</v>
      </c>
      <c r="H7" s="141">
        <f>'Income 2020-21'!$I$9</f>
        <v>29984.33</v>
      </c>
      <c r="J7" s="71"/>
    </row>
    <row r="9" spans="1:11" x14ac:dyDescent="0.2">
      <c r="B9" t="s">
        <v>170</v>
      </c>
      <c r="G9" t="s">
        <v>394</v>
      </c>
      <c r="H9" s="141">
        <f>-(SUM('Expenses 2020-21'!$V$92))</f>
        <v>-15705.090000000002</v>
      </c>
    </row>
    <row r="11" spans="1:11" x14ac:dyDescent="0.2">
      <c r="B11" t="s">
        <v>395</v>
      </c>
      <c r="H11" s="143">
        <v>46502.85</v>
      </c>
    </row>
    <row r="12" spans="1:11" x14ac:dyDescent="0.2">
      <c r="K12" s="112"/>
    </row>
    <row r="13" spans="1:11" x14ac:dyDescent="0.2">
      <c r="K13" s="112"/>
    </row>
    <row r="14" spans="1:11" x14ac:dyDescent="0.2">
      <c r="B14" s="81" t="s">
        <v>172</v>
      </c>
      <c r="C14" s="70"/>
      <c r="D14" s="70"/>
      <c r="E14" s="70"/>
      <c r="F14" s="74"/>
    </row>
    <row r="15" spans="1:11" x14ac:dyDescent="0.2">
      <c r="B15" s="75"/>
      <c r="C15" t="s">
        <v>55</v>
      </c>
      <c r="D15" t="s">
        <v>396</v>
      </c>
      <c r="E15" t="s">
        <v>397</v>
      </c>
      <c r="F15" s="76" t="s">
        <v>398</v>
      </c>
    </row>
    <row r="16" spans="1:11" x14ac:dyDescent="0.2">
      <c r="B16" s="75"/>
      <c r="C16" s="37" t="s">
        <v>173</v>
      </c>
      <c r="D16" s="37">
        <v>1305</v>
      </c>
      <c r="E16" s="37" t="s">
        <v>174</v>
      </c>
      <c r="F16" s="104">
        <v>20</v>
      </c>
    </row>
    <row r="17" spans="2:14" x14ac:dyDescent="0.2">
      <c r="B17" s="75"/>
      <c r="C17" s="37" t="s">
        <v>173</v>
      </c>
      <c r="D17" s="37">
        <v>1297</v>
      </c>
      <c r="E17" s="37" t="s">
        <v>175</v>
      </c>
      <c r="F17" s="104">
        <v>44</v>
      </c>
    </row>
    <row r="18" spans="2:14" x14ac:dyDescent="0.2">
      <c r="B18" s="75"/>
      <c r="C18" s="37" t="s">
        <v>176</v>
      </c>
      <c r="D18" s="37">
        <v>1356</v>
      </c>
      <c r="E18" s="37" t="s">
        <v>177</v>
      </c>
      <c r="F18" s="104">
        <v>20</v>
      </c>
    </row>
    <row r="19" spans="2:14" x14ac:dyDescent="0.2">
      <c r="B19" s="75"/>
      <c r="C19" s="37" t="s">
        <v>399</v>
      </c>
      <c r="D19" s="37"/>
      <c r="E19" s="37" t="s">
        <v>400</v>
      </c>
      <c r="F19" s="105">
        <v>9</v>
      </c>
    </row>
    <row r="20" spans="2:14" x14ac:dyDescent="0.2">
      <c r="B20" s="75"/>
      <c r="C20" s="37"/>
      <c r="D20" s="37"/>
      <c r="E20" s="37"/>
      <c r="F20" s="105"/>
    </row>
    <row r="21" spans="2:14" x14ac:dyDescent="0.2">
      <c r="B21" s="75"/>
      <c r="C21" s="37"/>
      <c r="D21" s="37"/>
      <c r="E21" s="37"/>
      <c r="F21" s="105"/>
    </row>
    <row r="22" spans="2:14" x14ac:dyDescent="0.2">
      <c r="B22" s="75"/>
      <c r="C22" s="37"/>
      <c r="D22" s="37"/>
      <c r="E22" s="37"/>
      <c r="F22" s="105"/>
    </row>
    <row r="23" spans="2:14" x14ac:dyDescent="0.2">
      <c r="B23" s="75"/>
      <c r="C23" s="37"/>
      <c r="D23" s="37"/>
      <c r="E23" s="37"/>
      <c r="F23" s="105"/>
    </row>
    <row r="24" spans="2:14" x14ac:dyDescent="0.2">
      <c r="B24" s="78"/>
      <c r="C24" s="106"/>
      <c r="D24" s="106"/>
      <c r="E24" s="106"/>
      <c r="F24" s="80">
        <f>SUM(F16:F23)</f>
        <v>93</v>
      </c>
      <c r="H24" s="141">
        <f>F24</f>
        <v>93</v>
      </c>
    </row>
    <row r="26" spans="2:14" ht="13.5" thickBot="1" x14ac:dyDescent="0.25">
      <c r="H26" s="144">
        <v>46596</v>
      </c>
      <c r="I26" s="108" t="s">
        <v>401</v>
      </c>
      <c r="J26" s="37"/>
      <c r="K26" s="37"/>
      <c r="L26" s="37"/>
      <c r="M26" s="37"/>
      <c r="N26" t="s">
        <v>402</v>
      </c>
    </row>
    <row r="27" spans="2:14" ht="13.5" thickTop="1" x14ac:dyDescent="0.2"/>
    <row r="28" spans="2:14" x14ac:dyDescent="0.2">
      <c r="B28" t="s">
        <v>403</v>
      </c>
    </row>
    <row r="30" spans="2:14" x14ac:dyDescent="0.2">
      <c r="B30" t="s">
        <v>181</v>
      </c>
      <c r="H30" s="145">
        <v>2193.4899999999998</v>
      </c>
      <c r="J30" s="71"/>
    </row>
    <row r="31" spans="2:14" x14ac:dyDescent="0.2">
      <c r="B31" t="s">
        <v>182</v>
      </c>
      <c r="H31" s="145">
        <v>35266.68</v>
      </c>
    </row>
    <row r="32" spans="2:14" x14ac:dyDescent="0.2">
      <c r="B32" t="s">
        <v>183</v>
      </c>
      <c r="H32" s="145">
        <v>9135.66</v>
      </c>
      <c r="J32" s="114"/>
    </row>
    <row r="33" spans="8:10" ht="13.5" thickBot="1" x14ac:dyDescent="0.25">
      <c r="H33" s="144">
        <f>SUM(H30:H32)</f>
        <v>46595.83</v>
      </c>
      <c r="J33" s="130"/>
    </row>
    <row r="34" spans="8:10" ht="13.5" thickTop="1" x14ac:dyDescent="0.2"/>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A134"/>
  <sheetViews>
    <sheetView zoomScale="85" zoomScaleNormal="85" workbookViewId="0">
      <pane ySplit="1" topLeftCell="A2" activePane="bottomLeft" state="frozen"/>
      <selection activeCell="H22" sqref="H22"/>
      <selection pane="bottomLeft" activeCell="H22" sqref="H22"/>
    </sheetView>
  </sheetViews>
  <sheetFormatPr defaultColWidth="8.85546875" defaultRowHeight="12.75" x14ac:dyDescent="0.2"/>
  <cols>
    <col min="1" max="1" width="2.7109375" customWidth="1"/>
    <col min="2" max="2" width="6.140625" bestFit="1" customWidth="1"/>
    <col min="3" max="3" width="7.85546875" customWidth="1"/>
    <col min="4" max="4" width="42.42578125" bestFit="1" customWidth="1"/>
    <col min="5" max="5" width="3.140625" customWidth="1"/>
    <col min="6" max="6" width="1.7109375" customWidth="1"/>
    <col min="7" max="7" width="8.7109375" style="34" customWidth="1"/>
    <col min="8" max="8" width="7.85546875" style="34" customWidth="1"/>
    <col min="9" max="21" width="8.7109375" style="34" customWidth="1"/>
    <col min="22" max="22" width="1.7109375" customWidth="1"/>
    <col min="24" max="24" width="1.7109375" customWidth="1"/>
  </cols>
  <sheetData>
    <row r="1" spans="2:25" ht="44.25" thickBot="1" x14ac:dyDescent="0.25">
      <c r="B1" s="39" t="s">
        <v>91</v>
      </c>
      <c r="C1" s="42" t="s">
        <v>92</v>
      </c>
      <c r="D1" s="40" t="s">
        <v>93</v>
      </c>
      <c r="E1" s="82" t="s">
        <v>199</v>
      </c>
      <c r="F1" s="40"/>
      <c r="G1" s="41" t="s">
        <v>18</v>
      </c>
      <c r="H1" s="42" t="s">
        <v>19</v>
      </c>
      <c r="I1" s="43" t="s">
        <v>20</v>
      </c>
      <c r="J1" s="43" t="s">
        <v>21</v>
      </c>
      <c r="K1" s="42" t="s">
        <v>22</v>
      </c>
      <c r="L1" s="42" t="s">
        <v>23</v>
      </c>
      <c r="M1" s="42" t="s">
        <v>24</v>
      </c>
      <c r="N1" s="42" t="s">
        <v>25</v>
      </c>
      <c r="O1" s="41" t="s">
        <v>26</v>
      </c>
      <c r="P1" s="42" t="s">
        <v>27</v>
      </c>
      <c r="Q1" s="43" t="s">
        <v>94</v>
      </c>
      <c r="R1" s="42" t="s">
        <v>30</v>
      </c>
      <c r="S1" s="42" t="s">
        <v>95</v>
      </c>
      <c r="T1" s="42" t="s">
        <v>96</v>
      </c>
      <c r="U1" s="42" t="s">
        <v>64</v>
      </c>
      <c r="V1" s="44"/>
      <c r="W1" s="42" t="s">
        <v>13</v>
      </c>
      <c r="X1" s="44"/>
      <c r="Y1" s="45" t="s">
        <v>66</v>
      </c>
    </row>
    <row r="2" spans="2:25" x14ac:dyDescent="0.2">
      <c r="B2" s="35" t="s">
        <v>73</v>
      </c>
      <c r="C2" s="34">
        <v>1475</v>
      </c>
      <c r="D2" s="35" t="s">
        <v>200</v>
      </c>
      <c r="E2" s="109" t="s">
        <v>98</v>
      </c>
      <c r="F2" s="35"/>
      <c r="G2" s="110"/>
      <c r="I2" s="111"/>
      <c r="J2" s="111"/>
      <c r="O2" s="110"/>
      <c r="Q2" s="111"/>
      <c r="U2" s="34">
        <f>P2</f>
        <v>0</v>
      </c>
      <c r="W2" s="34">
        <v>0</v>
      </c>
      <c r="Y2" s="34">
        <f>U2</f>
        <v>0</v>
      </c>
    </row>
    <row r="3" spans="2:25" x14ac:dyDescent="0.2">
      <c r="B3" s="116" t="s">
        <v>73</v>
      </c>
      <c r="C3" s="117">
        <v>1535</v>
      </c>
      <c r="D3" s="116" t="s">
        <v>404</v>
      </c>
      <c r="E3" s="118" t="s">
        <v>98</v>
      </c>
      <c r="F3" s="35"/>
      <c r="G3" s="119"/>
      <c r="H3" s="117"/>
      <c r="I3" s="120"/>
      <c r="J3" s="120"/>
      <c r="K3" s="117"/>
      <c r="L3" s="117"/>
      <c r="M3" s="117"/>
      <c r="N3" s="117"/>
      <c r="O3" s="119"/>
      <c r="P3" s="117"/>
      <c r="Q3" s="120"/>
      <c r="R3" s="117"/>
      <c r="S3" s="117"/>
      <c r="T3" s="117">
        <v>4.17</v>
      </c>
      <c r="U3" s="34">
        <f>T3</f>
        <v>4.17</v>
      </c>
      <c r="W3" s="117">
        <v>0.83</v>
      </c>
      <c r="Y3" s="57">
        <f>W3+U3</f>
        <v>5</v>
      </c>
    </row>
    <row r="4" spans="2:25" x14ac:dyDescent="0.2">
      <c r="B4" s="37" t="s">
        <v>73</v>
      </c>
      <c r="C4" s="37">
        <v>1536</v>
      </c>
      <c r="D4" s="37" t="s">
        <v>207</v>
      </c>
      <c r="E4" s="37" t="s">
        <v>98</v>
      </c>
      <c r="G4" s="58"/>
      <c r="H4" s="58"/>
      <c r="I4" s="58"/>
      <c r="J4" s="58"/>
      <c r="K4" s="58"/>
      <c r="L4" s="58"/>
      <c r="M4" s="58"/>
      <c r="N4" s="58"/>
      <c r="O4" s="58"/>
      <c r="P4" s="58">
        <v>80</v>
      </c>
      <c r="Q4" s="58"/>
      <c r="R4" s="58"/>
      <c r="S4" s="58"/>
      <c r="T4" s="58"/>
      <c r="U4" s="66">
        <f>SUM(G4:T4)</f>
        <v>80</v>
      </c>
      <c r="W4" s="59"/>
      <c r="Y4" s="57">
        <f>W4+U4</f>
        <v>80</v>
      </c>
    </row>
    <row r="5" spans="2:25" x14ac:dyDescent="0.2">
      <c r="B5" s="37" t="s">
        <v>73</v>
      </c>
      <c r="C5" s="37">
        <v>1537</v>
      </c>
      <c r="D5" s="37" t="s">
        <v>405</v>
      </c>
      <c r="E5" s="37" t="s">
        <v>98</v>
      </c>
      <c r="G5" s="58"/>
      <c r="H5" s="58">
        <v>50</v>
      </c>
      <c r="I5" s="58"/>
      <c r="J5" s="58"/>
      <c r="K5" s="58"/>
      <c r="L5" s="58"/>
      <c r="M5" s="58"/>
      <c r="N5" s="58"/>
      <c r="O5" s="58"/>
      <c r="P5" s="58"/>
      <c r="Q5" s="58"/>
      <c r="R5" s="58"/>
      <c r="S5" s="58"/>
      <c r="T5" s="58"/>
      <c r="U5" s="66">
        <f t="shared" ref="U5:U70" si="0">SUM(G5:T5)</f>
        <v>50</v>
      </c>
      <c r="W5" s="59"/>
      <c r="Y5" s="57">
        <f t="shared" ref="Y5:Y70" si="1">W5+U5</f>
        <v>50</v>
      </c>
    </row>
    <row r="6" spans="2:25" x14ac:dyDescent="0.2">
      <c r="B6" s="37" t="s">
        <v>73</v>
      </c>
      <c r="C6" s="37">
        <v>1532</v>
      </c>
      <c r="D6" s="37" t="s">
        <v>406</v>
      </c>
      <c r="E6" s="37" t="s">
        <v>98</v>
      </c>
      <c r="G6" s="58"/>
      <c r="H6" s="58"/>
      <c r="I6" s="58"/>
      <c r="J6" s="58"/>
      <c r="K6" s="58"/>
      <c r="L6" s="58"/>
      <c r="M6" s="58"/>
      <c r="N6" s="58"/>
      <c r="O6" s="58"/>
      <c r="P6" s="58"/>
      <c r="Q6" s="58"/>
      <c r="R6" s="58"/>
      <c r="S6" s="58"/>
      <c r="T6" s="58">
        <v>20.99</v>
      </c>
      <c r="U6" s="66">
        <f t="shared" si="0"/>
        <v>20.99</v>
      </c>
      <c r="W6" s="59">
        <v>4</v>
      </c>
      <c r="Y6" s="57">
        <f t="shared" si="1"/>
        <v>24.99</v>
      </c>
    </row>
    <row r="7" spans="2:25" x14ac:dyDescent="0.2">
      <c r="B7" s="37" t="s">
        <v>73</v>
      </c>
      <c r="C7" s="37">
        <v>1538</v>
      </c>
      <c r="D7" s="37" t="s">
        <v>407</v>
      </c>
      <c r="E7" s="37" t="s">
        <v>98</v>
      </c>
      <c r="G7" s="58"/>
      <c r="H7" s="58"/>
      <c r="I7" s="58"/>
      <c r="J7" s="58"/>
      <c r="K7" s="58"/>
      <c r="L7" s="58"/>
      <c r="M7" s="58"/>
      <c r="N7" s="58"/>
      <c r="O7" s="58"/>
      <c r="P7" s="58"/>
      <c r="Q7" s="58"/>
      <c r="R7" s="58"/>
      <c r="S7" s="58"/>
      <c r="T7" s="58">
        <v>100</v>
      </c>
      <c r="U7" s="66">
        <f t="shared" si="0"/>
        <v>100</v>
      </c>
      <c r="W7" s="59"/>
      <c r="Y7" s="57">
        <f t="shared" si="1"/>
        <v>100</v>
      </c>
    </row>
    <row r="8" spans="2:25" x14ac:dyDescent="0.2">
      <c r="B8" s="37" t="s">
        <v>73</v>
      </c>
      <c r="C8" s="37" t="s">
        <v>408</v>
      </c>
      <c r="D8" s="37" t="s">
        <v>409</v>
      </c>
      <c r="E8" s="37" t="s">
        <v>98</v>
      </c>
      <c r="G8" s="58"/>
      <c r="H8" s="58"/>
      <c r="I8" s="58"/>
      <c r="J8" s="58"/>
      <c r="K8" s="58"/>
      <c r="L8" s="58"/>
      <c r="M8" s="58"/>
      <c r="N8" s="58"/>
      <c r="O8" s="58"/>
      <c r="P8" s="58"/>
      <c r="Q8" s="58"/>
      <c r="R8" s="58"/>
      <c r="S8" s="58"/>
      <c r="T8" s="58">
        <v>54</v>
      </c>
      <c r="U8" s="66">
        <f t="shared" si="0"/>
        <v>54</v>
      </c>
      <c r="W8" s="59">
        <v>6</v>
      </c>
      <c r="Y8" s="57">
        <f t="shared" si="1"/>
        <v>60</v>
      </c>
    </row>
    <row r="9" spans="2:25" x14ac:dyDescent="0.2">
      <c r="B9" s="37" t="s">
        <v>73</v>
      </c>
      <c r="C9" s="37" t="s">
        <v>410</v>
      </c>
      <c r="D9" s="37" t="s">
        <v>411</v>
      </c>
      <c r="E9" s="37" t="s">
        <v>98</v>
      </c>
      <c r="G9" s="58"/>
      <c r="H9" s="58"/>
      <c r="I9" s="58"/>
      <c r="J9" s="58"/>
      <c r="K9" s="58"/>
      <c r="L9" s="58"/>
      <c r="M9" s="58"/>
      <c r="N9" s="58"/>
      <c r="O9" s="58"/>
      <c r="P9" s="58">
        <v>22.58</v>
      </c>
      <c r="Q9" s="58"/>
      <c r="R9" s="58"/>
      <c r="S9" s="58"/>
      <c r="T9" s="58"/>
      <c r="U9" s="66">
        <f t="shared" si="0"/>
        <v>22.58</v>
      </c>
      <c r="W9" s="59">
        <v>4.5199999999999996</v>
      </c>
      <c r="Y9" s="57">
        <f t="shared" si="1"/>
        <v>27.099999999999998</v>
      </c>
    </row>
    <row r="10" spans="2:25" x14ac:dyDescent="0.2">
      <c r="B10" s="37" t="s">
        <v>73</v>
      </c>
      <c r="C10" s="37" t="s">
        <v>412</v>
      </c>
      <c r="D10" s="37" t="s">
        <v>413</v>
      </c>
      <c r="E10" s="37" t="s">
        <v>98</v>
      </c>
      <c r="G10" s="58">
        <v>366.21</v>
      </c>
      <c r="H10" s="58"/>
      <c r="I10" s="58"/>
      <c r="J10" s="58"/>
      <c r="K10" s="58"/>
      <c r="L10" s="58"/>
      <c r="M10" s="58"/>
      <c r="N10" s="58"/>
      <c r="O10" s="58"/>
      <c r="P10" s="58">
        <v>21.56</v>
      </c>
      <c r="Q10" s="58">
        <v>200.49</v>
      </c>
      <c r="R10" s="58"/>
      <c r="S10" s="58"/>
      <c r="T10" s="58">
        <v>38.94</v>
      </c>
      <c r="U10" s="66">
        <f t="shared" si="0"/>
        <v>627.20000000000005</v>
      </c>
      <c r="W10" s="59">
        <v>38.11</v>
      </c>
      <c r="Y10" s="57">
        <f t="shared" si="1"/>
        <v>665.31000000000006</v>
      </c>
    </row>
    <row r="11" spans="2:25" x14ac:dyDescent="0.2">
      <c r="B11" s="37" t="s">
        <v>73</v>
      </c>
      <c r="C11" s="37" t="s">
        <v>414</v>
      </c>
      <c r="D11" s="37" t="s">
        <v>415</v>
      </c>
      <c r="E11" s="37" t="s">
        <v>98</v>
      </c>
      <c r="G11" s="58"/>
      <c r="H11" s="58"/>
      <c r="I11" s="58"/>
      <c r="J11" s="58"/>
      <c r="K11" s="58"/>
      <c r="L11" s="58"/>
      <c r="M11" s="58"/>
      <c r="N11" s="58"/>
      <c r="O11" s="58"/>
      <c r="P11" s="58">
        <v>382.98</v>
      </c>
      <c r="Q11" s="58"/>
      <c r="R11" s="58"/>
      <c r="S11" s="58"/>
      <c r="T11" s="58"/>
      <c r="U11" s="66">
        <f t="shared" si="0"/>
        <v>382.98</v>
      </c>
      <c r="W11" s="59"/>
      <c r="Y11" s="57">
        <f t="shared" si="1"/>
        <v>382.98</v>
      </c>
    </row>
    <row r="12" spans="2:25" x14ac:dyDescent="0.2">
      <c r="B12" s="37" t="s">
        <v>73</v>
      </c>
      <c r="C12" s="37" t="s">
        <v>416</v>
      </c>
      <c r="D12" s="37" t="s">
        <v>417</v>
      </c>
      <c r="E12" s="37" t="s">
        <v>98</v>
      </c>
      <c r="G12" s="58"/>
      <c r="H12" s="58">
        <v>231.39</v>
      </c>
      <c r="I12" s="58"/>
      <c r="J12" s="58"/>
      <c r="K12" s="58"/>
      <c r="L12" s="58"/>
      <c r="M12" s="58"/>
      <c r="N12" s="58"/>
      <c r="O12" s="58"/>
      <c r="P12" s="58"/>
      <c r="Q12" s="58"/>
      <c r="R12" s="58"/>
      <c r="S12" s="58"/>
      <c r="T12" s="58"/>
      <c r="U12" s="66">
        <f t="shared" si="0"/>
        <v>231.39</v>
      </c>
      <c r="W12" s="59"/>
      <c r="Y12" s="57">
        <f t="shared" si="1"/>
        <v>231.39</v>
      </c>
    </row>
    <row r="13" spans="2:25" x14ac:dyDescent="0.2">
      <c r="B13" s="37" t="s">
        <v>74</v>
      </c>
      <c r="C13" s="37" t="s">
        <v>418</v>
      </c>
      <c r="D13" s="37" t="s">
        <v>292</v>
      </c>
      <c r="E13" s="37" t="s">
        <v>98</v>
      </c>
      <c r="G13" s="58"/>
      <c r="H13" s="58"/>
      <c r="I13" s="58"/>
      <c r="J13" s="58"/>
      <c r="K13" s="58"/>
      <c r="L13" s="58"/>
      <c r="M13" s="58"/>
      <c r="N13" s="58">
        <v>805.84</v>
      </c>
      <c r="O13" s="58"/>
      <c r="P13" s="58"/>
      <c r="Q13" s="58"/>
      <c r="R13" s="58"/>
      <c r="S13" s="58"/>
      <c r="T13" s="58"/>
      <c r="U13" s="66">
        <f t="shared" si="0"/>
        <v>805.84</v>
      </c>
      <c r="W13" s="59"/>
      <c r="Y13" s="57">
        <f t="shared" si="1"/>
        <v>805.84</v>
      </c>
    </row>
    <row r="14" spans="2:25" x14ac:dyDescent="0.2">
      <c r="B14" s="37" t="s">
        <v>74</v>
      </c>
      <c r="C14" s="37">
        <v>1540</v>
      </c>
      <c r="D14" s="37" t="s">
        <v>419</v>
      </c>
      <c r="E14" s="37" t="s">
        <v>98</v>
      </c>
      <c r="G14" s="58"/>
      <c r="H14" s="58"/>
      <c r="I14" s="58"/>
      <c r="J14" s="58"/>
      <c r="K14" s="58"/>
      <c r="L14" s="58">
        <v>155.5</v>
      </c>
      <c r="M14" s="58"/>
      <c r="N14" s="58"/>
      <c r="O14" s="58"/>
      <c r="P14" s="58"/>
      <c r="Q14" s="58"/>
      <c r="R14" s="58"/>
      <c r="S14" s="58"/>
      <c r="T14" s="58"/>
      <c r="U14" s="66">
        <f t="shared" si="0"/>
        <v>155.5</v>
      </c>
      <c r="W14" s="59"/>
      <c r="Y14" s="57">
        <f t="shared" si="1"/>
        <v>155.5</v>
      </c>
    </row>
    <row r="15" spans="2:25" x14ac:dyDescent="0.2">
      <c r="B15" s="37" t="s">
        <v>74</v>
      </c>
      <c r="C15" s="37">
        <v>1539</v>
      </c>
      <c r="D15" s="37" t="s">
        <v>273</v>
      </c>
      <c r="E15" s="37" t="s">
        <v>98</v>
      </c>
      <c r="G15" s="58"/>
      <c r="H15" s="58"/>
      <c r="I15" s="58"/>
      <c r="J15" s="58"/>
      <c r="K15" s="58"/>
      <c r="L15" s="58"/>
      <c r="M15" s="58"/>
      <c r="N15" s="58"/>
      <c r="O15" s="58"/>
      <c r="P15" s="58">
        <v>80</v>
      </c>
      <c r="Q15" s="58"/>
      <c r="R15" s="58"/>
      <c r="S15" s="58"/>
      <c r="T15" s="58"/>
      <c r="U15" s="66">
        <f t="shared" si="0"/>
        <v>80</v>
      </c>
      <c r="W15" s="59"/>
      <c r="Y15" s="57">
        <f t="shared" si="1"/>
        <v>80</v>
      </c>
    </row>
    <row r="16" spans="2:25" x14ac:dyDescent="0.2">
      <c r="B16" s="37" t="s">
        <v>74</v>
      </c>
      <c r="C16" s="37" t="s">
        <v>420</v>
      </c>
      <c r="D16" s="37" t="s">
        <v>421</v>
      </c>
      <c r="E16" s="37" t="s">
        <v>98</v>
      </c>
      <c r="G16" s="58"/>
      <c r="H16" s="58"/>
      <c r="I16" s="58"/>
      <c r="J16" s="58"/>
      <c r="K16" s="58"/>
      <c r="L16" s="58"/>
      <c r="M16" s="58"/>
      <c r="N16" s="58"/>
      <c r="O16" s="58"/>
      <c r="P16" s="58"/>
      <c r="Q16" s="58"/>
      <c r="R16" s="58"/>
      <c r="S16" s="58"/>
      <c r="T16" s="58">
        <v>134.77000000000001</v>
      </c>
      <c r="U16" s="66">
        <f t="shared" si="0"/>
        <v>134.77000000000001</v>
      </c>
      <c r="W16" s="59"/>
      <c r="Y16" s="57">
        <f t="shared" si="1"/>
        <v>134.77000000000001</v>
      </c>
    </row>
    <row r="17" spans="1:27" x14ac:dyDescent="0.2">
      <c r="B17" s="37" t="s">
        <v>74</v>
      </c>
      <c r="C17" s="37" t="s">
        <v>422</v>
      </c>
      <c r="D17" s="37" t="s">
        <v>423</v>
      </c>
      <c r="E17" s="37" t="s">
        <v>98</v>
      </c>
      <c r="G17" s="58"/>
      <c r="H17" s="58"/>
      <c r="I17" s="58"/>
      <c r="J17" s="58"/>
      <c r="K17" s="58"/>
      <c r="L17" s="58"/>
      <c r="M17" s="58"/>
      <c r="N17" s="58"/>
      <c r="O17" s="58"/>
      <c r="P17" s="58"/>
      <c r="Q17" s="58"/>
      <c r="R17" s="58">
        <v>52</v>
      </c>
      <c r="S17" s="58"/>
      <c r="T17" s="58"/>
      <c r="U17" s="66">
        <f t="shared" si="0"/>
        <v>52</v>
      </c>
      <c r="W17" s="59"/>
      <c r="Y17" s="57">
        <f t="shared" si="1"/>
        <v>52</v>
      </c>
    </row>
    <row r="18" spans="1:27" x14ac:dyDescent="0.2">
      <c r="B18" s="37" t="s">
        <v>74</v>
      </c>
      <c r="C18" s="37" t="s">
        <v>424</v>
      </c>
      <c r="D18" s="37" t="s">
        <v>423</v>
      </c>
      <c r="E18" s="37" t="s">
        <v>98</v>
      </c>
      <c r="G18" s="58"/>
      <c r="H18" s="58"/>
      <c r="I18" s="58"/>
      <c r="J18" s="58"/>
      <c r="K18" s="58"/>
      <c r="L18" s="58"/>
      <c r="M18" s="58"/>
      <c r="N18" s="58"/>
      <c r="O18" s="58"/>
      <c r="P18" s="58"/>
      <c r="Q18" s="58"/>
      <c r="R18" s="58"/>
      <c r="S18" s="58">
        <v>40</v>
      </c>
      <c r="T18" s="58"/>
      <c r="U18" s="66">
        <f t="shared" si="0"/>
        <v>40</v>
      </c>
      <c r="W18" s="59"/>
      <c r="Y18" s="57">
        <f t="shared" si="1"/>
        <v>40</v>
      </c>
      <c r="AA18" s="12"/>
    </row>
    <row r="19" spans="1:27" x14ac:dyDescent="0.2">
      <c r="B19" s="37" t="s">
        <v>74</v>
      </c>
      <c r="C19" s="37" t="s">
        <v>425</v>
      </c>
      <c r="D19" s="37" t="s">
        <v>426</v>
      </c>
      <c r="E19" s="37" t="s">
        <v>98</v>
      </c>
      <c r="G19" s="58"/>
      <c r="H19" s="58"/>
      <c r="I19" s="58">
        <v>213.17</v>
      </c>
      <c r="J19" s="58"/>
      <c r="K19" s="58"/>
      <c r="L19" s="58"/>
      <c r="M19" s="58"/>
      <c r="N19" s="58"/>
      <c r="O19" s="58"/>
      <c r="P19" s="58"/>
      <c r="Q19" s="58"/>
      <c r="R19" s="58"/>
      <c r="S19" s="58"/>
      <c r="T19" s="58"/>
      <c r="U19" s="66">
        <f t="shared" si="0"/>
        <v>213.17</v>
      </c>
      <c r="W19" s="59">
        <v>32.24</v>
      </c>
      <c r="Y19" s="57">
        <f t="shared" si="1"/>
        <v>245.41</v>
      </c>
    </row>
    <row r="20" spans="1:27" x14ac:dyDescent="0.2">
      <c r="B20" s="37" t="s">
        <v>74</v>
      </c>
      <c r="C20" s="37" t="s">
        <v>427</v>
      </c>
      <c r="D20" s="37" t="s">
        <v>428</v>
      </c>
      <c r="E20" s="37" t="s">
        <v>98</v>
      </c>
      <c r="G20" s="58"/>
      <c r="H20" s="58"/>
      <c r="I20" s="58"/>
      <c r="J20" s="58"/>
      <c r="K20" s="58"/>
      <c r="L20" s="58"/>
      <c r="M20" s="58"/>
      <c r="N20" s="58"/>
      <c r="O20" s="58"/>
      <c r="P20" s="58">
        <v>8.33</v>
      </c>
      <c r="Q20" s="58"/>
      <c r="R20" s="58"/>
      <c r="S20" s="58"/>
      <c r="T20" s="58"/>
      <c r="U20" s="66">
        <f t="shared" si="0"/>
        <v>8.33</v>
      </c>
      <c r="W20" s="59">
        <v>1.67</v>
      </c>
      <c r="Y20" s="57">
        <f t="shared" si="1"/>
        <v>10</v>
      </c>
    </row>
    <row r="21" spans="1:27" x14ac:dyDescent="0.2">
      <c r="B21" s="37" t="s">
        <v>74</v>
      </c>
      <c r="C21" s="37" t="s">
        <v>429</v>
      </c>
      <c r="D21" s="37" t="s">
        <v>428</v>
      </c>
      <c r="E21" s="37" t="s">
        <v>98</v>
      </c>
      <c r="G21" s="58"/>
      <c r="H21" s="58"/>
      <c r="I21" s="58"/>
      <c r="J21" s="58"/>
      <c r="K21" s="58"/>
      <c r="L21" s="58"/>
      <c r="M21" s="58"/>
      <c r="N21" s="58"/>
      <c r="O21" s="58"/>
      <c r="P21" s="58">
        <v>7.2</v>
      </c>
      <c r="Q21" s="58"/>
      <c r="R21" s="58"/>
      <c r="S21" s="58"/>
      <c r="T21" s="58"/>
      <c r="U21" s="66">
        <f t="shared" si="0"/>
        <v>7.2</v>
      </c>
      <c r="W21" s="59">
        <v>1.44</v>
      </c>
      <c r="Y21" s="57">
        <f t="shared" si="1"/>
        <v>8.64</v>
      </c>
    </row>
    <row r="22" spans="1:27" x14ac:dyDescent="0.2">
      <c r="B22" s="37" t="s">
        <v>74</v>
      </c>
      <c r="C22" s="37" t="s">
        <v>430</v>
      </c>
      <c r="D22" s="37" t="s">
        <v>431</v>
      </c>
      <c r="E22" s="37" t="s">
        <v>98</v>
      </c>
      <c r="G22" s="58"/>
      <c r="H22" s="58"/>
      <c r="I22" s="58"/>
      <c r="J22" s="58"/>
      <c r="K22" s="58"/>
      <c r="L22" s="58"/>
      <c r="M22" s="58"/>
      <c r="N22" s="58"/>
      <c r="O22" s="58">
        <v>50</v>
      </c>
      <c r="P22" s="58"/>
      <c r="Q22" s="58"/>
      <c r="R22" s="58"/>
      <c r="S22" s="58"/>
      <c r="T22" s="58"/>
      <c r="U22" s="66">
        <f t="shared" si="0"/>
        <v>50</v>
      </c>
      <c r="W22" s="59"/>
      <c r="Y22" s="57">
        <f t="shared" si="1"/>
        <v>50</v>
      </c>
    </row>
    <row r="23" spans="1:27" x14ac:dyDescent="0.2">
      <c r="B23" s="37" t="s">
        <v>74</v>
      </c>
      <c r="C23" s="37" t="s">
        <v>432</v>
      </c>
      <c r="D23" s="37" t="s">
        <v>433</v>
      </c>
      <c r="E23" s="37" t="s">
        <v>98</v>
      </c>
      <c r="G23" s="58">
        <v>366.21</v>
      </c>
      <c r="H23" s="58"/>
      <c r="I23" s="58"/>
      <c r="J23" s="58">
        <v>43.57</v>
      </c>
      <c r="K23" s="58"/>
      <c r="L23" s="58"/>
      <c r="M23" s="58"/>
      <c r="N23" s="58"/>
      <c r="O23" s="58"/>
      <c r="P23" s="58"/>
      <c r="Q23" s="58">
        <v>56.59</v>
      </c>
      <c r="R23" s="58"/>
      <c r="S23" s="58"/>
      <c r="T23" s="58"/>
      <c r="U23" s="66">
        <f t="shared" si="0"/>
        <v>466.37</v>
      </c>
      <c r="W23" s="59">
        <v>35.200000000000003</v>
      </c>
      <c r="Y23" s="57">
        <f t="shared" si="1"/>
        <v>501.57</v>
      </c>
    </row>
    <row r="24" spans="1:27" x14ac:dyDescent="0.2">
      <c r="B24" s="37" t="s">
        <v>74</v>
      </c>
      <c r="C24" s="37" t="s">
        <v>434</v>
      </c>
      <c r="D24" s="37" t="s">
        <v>435</v>
      </c>
      <c r="E24" s="37" t="s">
        <v>98</v>
      </c>
      <c r="G24" s="58"/>
      <c r="H24" s="58"/>
      <c r="I24" s="58"/>
      <c r="J24" s="58"/>
      <c r="K24" s="58"/>
      <c r="L24" s="58"/>
      <c r="M24" s="58"/>
      <c r="N24" s="58"/>
      <c r="O24" s="58"/>
      <c r="P24" s="58"/>
      <c r="Q24" s="58"/>
      <c r="R24" s="58"/>
      <c r="S24" s="58"/>
      <c r="T24" s="58">
        <v>100</v>
      </c>
      <c r="U24" s="66">
        <f t="shared" si="0"/>
        <v>100</v>
      </c>
      <c r="W24" s="59"/>
      <c r="Y24" s="57">
        <f t="shared" si="1"/>
        <v>100</v>
      </c>
    </row>
    <row r="25" spans="1:27" x14ac:dyDescent="0.2">
      <c r="B25" s="37" t="s">
        <v>74</v>
      </c>
      <c r="C25" s="37" t="s">
        <v>436</v>
      </c>
      <c r="D25" s="37" t="s">
        <v>437</v>
      </c>
      <c r="E25" s="37" t="s">
        <v>98</v>
      </c>
      <c r="G25" s="58"/>
      <c r="H25" s="58"/>
      <c r="I25" s="58"/>
      <c r="J25" s="58"/>
      <c r="K25" s="58"/>
      <c r="L25" s="58"/>
      <c r="M25" s="58"/>
      <c r="N25" s="58"/>
      <c r="O25" s="58"/>
      <c r="P25" s="58"/>
      <c r="Q25" s="58"/>
      <c r="R25" s="58"/>
      <c r="S25" s="58"/>
      <c r="T25" s="58">
        <v>1000</v>
      </c>
      <c r="U25" s="66">
        <f t="shared" si="0"/>
        <v>1000</v>
      </c>
      <c r="W25" s="59"/>
      <c r="Y25" s="57">
        <f t="shared" si="1"/>
        <v>1000</v>
      </c>
    </row>
    <row r="26" spans="1:27" x14ac:dyDescent="0.2">
      <c r="B26" s="37" t="s">
        <v>75</v>
      </c>
      <c r="C26" s="37" t="s">
        <v>438</v>
      </c>
      <c r="D26" s="37" t="s">
        <v>326</v>
      </c>
      <c r="E26" s="37" t="s">
        <v>98</v>
      </c>
      <c r="G26" s="58"/>
      <c r="H26" s="58"/>
      <c r="I26" s="58"/>
      <c r="J26" s="58"/>
      <c r="K26" s="58"/>
      <c r="L26" s="58"/>
      <c r="M26" s="58"/>
      <c r="N26" s="58"/>
      <c r="O26" s="58"/>
      <c r="P26" s="58">
        <v>240</v>
      </c>
      <c r="Q26" s="58"/>
      <c r="R26" s="58"/>
      <c r="S26" s="58"/>
      <c r="T26" s="58"/>
      <c r="U26" s="66">
        <f t="shared" si="0"/>
        <v>240</v>
      </c>
      <c r="W26" s="59"/>
      <c r="Y26" s="57">
        <f t="shared" si="1"/>
        <v>240</v>
      </c>
    </row>
    <row r="27" spans="1:27" x14ac:dyDescent="0.2">
      <c r="A27">
        <v>4</v>
      </c>
      <c r="B27" s="37" t="s">
        <v>75</v>
      </c>
      <c r="C27" s="37" t="s">
        <v>439</v>
      </c>
      <c r="D27" s="37" t="s">
        <v>440</v>
      </c>
      <c r="E27" s="37" t="s">
        <v>98</v>
      </c>
      <c r="G27" s="58">
        <v>366.21</v>
      </c>
      <c r="H27" s="58"/>
      <c r="I27" s="58"/>
      <c r="J27" s="58"/>
      <c r="K27" s="58"/>
      <c r="L27" s="58"/>
      <c r="M27" s="58"/>
      <c r="N27" s="58"/>
      <c r="O27" s="58"/>
      <c r="P27" s="58"/>
      <c r="Q27" s="58">
        <v>40.4</v>
      </c>
      <c r="R27" s="58"/>
      <c r="S27" s="58"/>
      <c r="T27" s="58"/>
      <c r="U27" s="66">
        <f t="shared" si="0"/>
        <v>406.60999999999996</v>
      </c>
      <c r="W27" s="59">
        <v>8.08</v>
      </c>
      <c r="Y27" s="57">
        <f t="shared" si="1"/>
        <v>414.68999999999994</v>
      </c>
    </row>
    <row r="28" spans="1:27" x14ac:dyDescent="0.2">
      <c r="B28" s="37" t="s">
        <v>75</v>
      </c>
      <c r="C28" s="37" t="s">
        <v>441</v>
      </c>
      <c r="D28" s="37" t="s">
        <v>428</v>
      </c>
      <c r="E28" s="37" t="s">
        <v>98</v>
      </c>
      <c r="G28" s="58"/>
      <c r="H28" s="58"/>
      <c r="I28" s="58"/>
      <c r="J28" s="58"/>
      <c r="K28" s="58"/>
      <c r="L28" s="58"/>
      <c r="M28" s="58"/>
      <c r="N28" s="58"/>
      <c r="O28" s="58"/>
      <c r="P28" s="58">
        <v>22.58</v>
      </c>
      <c r="Q28" s="58"/>
      <c r="R28" s="58"/>
      <c r="S28" s="58"/>
      <c r="T28" s="58"/>
      <c r="U28" s="66">
        <f t="shared" si="0"/>
        <v>22.58</v>
      </c>
      <c r="W28" s="59">
        <v>4.5199999999999996</v>
      </c>
      <c r="Y28" s="57">
        <f t="shared" si="1"/>
        <v>27.099999999999998</v>
      </c>
    </row>
    <row r="29" spans="1:27" x14ac:dyDescent="0.2">
      <c r="B29" s="37" t="s">
        <v>75</v>
      </c>
      <c r="C29" s="37" t="s">
        <v>442</v>
      </c>
      <c r="D29" s="37" t="s">
        <v>443</v>
      </c>
      <c r="E29" s="37" t="s">
        <v>98</v>
      </c>
      <c r="G29" s="58"/>
      <c r="H29" s="58"/>
      <c r="I29" s="58"/>
      <c r="J29" s="58"/>
      <c r="K29" s="58"/>
      <c r="L29" s="58"/>
      <c r="M29" s="58"/>
      <c r="N29" s="58"/>
      <c r="O29" s="58"/>
      <c r="P29" s="58"/>
      <c r="Q29" s="58"/>
      <c r="R29" s="58">
        <v>24</v>
      </c>
      <c r="S29" s="58">
        <v>16</v>
      </c>
      <c r="T29" s="58"/>
      <c r="U29" s="66">
        <f t="shared" si="0"/>
        <v>40</v>
      </c>
      <c r="W29" s="59"/>
      <c r="Y29" s="57">
        <f t="shared" si="1"/>
        <v>40</v>
      </c>
    </row>
    <row r="30" spans="1:27" x14ac:dyDescent="0.2">
      <c r="A30" t="s">
        <v>444</v>
      </c>
      <c r="B30" s="37" t="s">
        <v>75</v>
      </c>
      <c r="C30" s="37">
        <v>1541</v>
      </c>
      <c r="D30" s="37" t="s">
        <v>406</v>
      </c>
      <c r="E30" s="37" t="s">
        <v>98</v>
      </c>
      <c r="G30" s="58"/>
      <c r="H30" s="58"/>
      <c r="I30" s="58"/>
      <c r="J30" s="58"/>
      <c r="K30" s="58"/>
      <c r="L30" s="58"/>
      <c r="M30" s="58"/>
      <c r="N30" s="58"/>
      <c r="O30" s="58"/>
      <c r="P30" s="58"/>
      <c r="Q30" s="58"/>
      <c r="R30" s="58"/>
      <c r="S30" s="58"/>
      <c r="T30" s="58">
        <v>40.409999999999997</v>
      </c>
      <c r="U30" s="66">
        <f t="shared" si="0"/>
        <v>40.409999999999997</v>
      </c>
      <c r="W30" s="59">
        <v>8.06</v>
      </c>
      <c r="Y30" s="57">
        <f t="shared" si="1"/>
        <v>48.47</v>
      </c>
    </row>
    <row r="31" spans="1:27" x14ac:dyDescent="0.2">
      <c r="B31" s="37" t="s">
        <v>76</v>
      </c>
      <c r="C31" s="37" t="s">
        <v>445</v>
      </c>
      <c r="D31" s="37" t="s">
        <v>440</v>
      </c>
      <c r="E31" s="37" t="s">
        <v>98</v>
      </c>
      <c r="G31" s="58">
        <v>366.21</v>
      </c>
      <c r="H31" s="58"/>
      <c r="I31" s="58"/>
      <c r="J31" s="58"/>
      <c r="K31" s="58"/>
      <c r="L31" s="58"/>
      <c r="M31" s="58"/>
      <c r="N31" s="58"/>
      <c r="O31" s="58"/>
      <c r="P31" s="58"/>
      <c r="Q31" s="58">
        <v>40.4</v>
      </c>
      <c r="R31" s="58"/>
      <c r="S31" s="58"/>
      <c r="T31" s="58"/>
      <c r="U31" s="66">
        <f t="shared" si="0"/>
        <v>406.60999999999996</v>
      </c>
      <c r="W31" s="59">
        <v>8.08</v>
      </c>
      <c r="Y31" s="57">
        <f t="shared" si="1"/>
        <v>414.68999999999994</v>
      </c>
    </row>
    <row r="32" spans="1:27" x14ac:dyDescent="0.2">
      <c r="B32" s="37" t="s">
        <v>76</v>
      </c>
      <c r="C32" s="37" t="s">
        <v>446</v>
      </c>
      <c r="D32" s="37" t="s">
        <v>306</v>
      </c>
      <c r="E32" s="37" t="s">
        <v>98</v>
      </c>
      <c r="G32" s="58"/>
      <c r="H32" s="58"/>
      <c r="I32" s="58"/>
      <c r="J32" s="58"/>
      <c r="K32" s="58"/>
      <c r="L32" s="58"/>
      <c r="M32" s="58"/>
      <c r="N32" s="58"/>
      <c r="O32" s="58"/>
      <c r="P32" s="58"/>
      <c r="Q32" s="58"/>
      <c r="R32" s="58"/>
      <c r="S32" s="58"/>
      <c r="T32" s="58">
        <v>165</v>
      </c>
      <c r="U32" s="66">
        <f t="shared" si="0"/>
        <v>165</v>
      </c>
      <c r="W32" s="59">
        <v>33</v>
      </c>
      <c r="Y32" s="57">
        <f t="shared" si="1"/>
        <v>198</v>
      </c>
    </row>
    <row r="33" spans="2:25" x14ac:dyDescent="0.2">
      <c r="B33" s="37" t="s">
        <v>76</v>
      </c>
      <c r="C33" s="37" t="s">
        <v>447</v>
      </c>
      <c r="D33" s="37" t="s">
        <v>448</v>
      </c>
      <c r="E33" s="37" t="s">
        <v>98</v>
      </c>
      <c r="G33" s="58"/>
      <c r="H33" s="58"/>
      <c r="I33" s="58"/>
      <c r="J33" s="58"/>
      <c r="K33" s="58"/>
      <c r="L33" s="58"/>
      <c r="M33" s="58"/>
      <c r="N33" s="58"/>
      <c r="O33" s="58"/>
      <c r="P33" s="58"/>
      <c r="Q33" s="58"/>
      <c r="R33" s="58"/>
      <c r="S33" s="58"/>
      <c r="T33" s="58">
        <v>100</v>
      </c>
      <c r="U33" s="66">
        <f t="shared" si="0"/>
        <v>100</v>
      </c>
      <c r="W33" s="59">
        <v>20</v>
      </c>
      <c r="Y33" s="57">
        <f t="shared" si="1"/>
        <v>120</v>
      </c>
    </row>
    <row r="34" spans="2:25" x14ac:dyDescent="0.2">
      <c r="B34" s="37" t="s">
        <v>76</v>
      </c>
      <c r="C34" s="37" t="s">
        <v>449</v>
      </c>
      <c r="D34" s="37" t="s">
        <v>371</v>
      </c>
      <c r="E34" s="37" t="s">
        <v>98</v>
      </c>
      <c r="G34" s="58"/>
      <c r="H34" s="58"/>
      <c r="I34" s="58"/>
      <c r="J34" s="58"/>
      <c r="K34" s="58"/>
      <c r="L34" s="58"/>
      <c r="M34" s="58"/>
      <c r="N34" s="58"/>
      <c r="O34" s="58"/>
      <c r="P34" s="58">
        <v>8.33</v>
      </c>
      <c r="Q34" s="58"/>
      <c r="R34" s="58"/>
      <c r="S34" s="58"/>
      <c r="T34" s="58"/>
      <c r="U34" s="66">
        <f t="shared" si="0"/>
        <v>8.33</v>
      </c>
      <c r="W34" s="59">
        <v>1.67</v>
      </c>
      <c r="Y34" s="57">
        <f t="shared" si="1"/>
        <v>10</v>
      </c>
    </row>
    <row r="35" spans="2:25" x14ac:dyDescent="0.2">
      <c r="B35" s="37" t="s">
        <v>76</v>
      </c>
      <c r="C35" s="37" t="s">
        <v>450</v>
      </c>
      <c r="D35" s="37" t="s">
        <v>451</v>
      </c>
      <c r="E35" s="37" t="s">
        <v>98</v>
      </c>
      <c r="G35" s="58"/>
      <c r="H35" s="58"/>
      <c r="I35" s="58"/>
      <c r="J35" s="58"/>
      <c r="K35" s="58">
        <v>50</v>
      </c>
      <c r="L35" s="58"/>
      <c r="M35" s="58"/>
      <c r="N35" s="58"/>
      <c r="O35" s="58"/>
      <c r="P35" s="58"/>
      <c r="Q35" s="58"/>
      <c r="R35" s="58"/>
      <c r="S35" s="58"/>
      <c r="T35" s="58"/>
      <c r="U35" s="66">
        <f t="shared" si="0"/>
        <v>50</v>
      </c>
      <c r="W35" s="59"/>
      <c r="Y35" s="57">
        <f t="shared" si="1"/>
        <v>50</v>
      </c>
    </row>
    <row r="36" spans="2:25" x14ac:dyDescent="0.2">
      <c r="B36" s="37" t="s">
        <v>76</v>
      </c>
      <c r="C36" s="37" t="s">
        <v>452</v>
      </c>
      <c r="D36" s="37" t="s">
        <v>453</v>
      </c>
      <c r="E36" s="37" t="s">
        <v>98</v>
      </c>
      <c r="G36" s="58"/>
      <c r="H36" s="58"/>
      <c r="I36" s="58"/>
      <c r="J36" s="58"/>
      <c r="K36" s="58"/>
      <c r="L36" s="58"/>
      <c r="M36" s="58"/>
      <c r="N36" s="58"/>
      <c r="O36" s="58"/>
      <c r="P36" s="58"/>
      <c r="Q36" s="58"/>
      <c r="R36" s="58">
        <v>60</v>
      </c>
      <c r="S36" s="58"/>
      <c r="T36" s="58"/>
      <c r="U36" s="66">
        <f t="shared" si="0"/>
        <v>60</v>
      </c>
      <c r="W36" s="59"/>
      <c r="Y36" s="57">
        <f t="shared" si="1"/>
        <v>60</v>
      </c>
    </row>
    <row r="37" spans="2:25" x14ac:dyDescent="0.2">
      <c r="B37" s="37" t="s">
        <v>76</v>
      </c>
      <c r="C37" s="37" t="s">
        <v>454</v>
      </c>
      <c r="D37" s="37" t="s">
        <v>455</v>
      </c>
      <c r="E37" s="37" t="s">
        <v>98</v>
      </c>
      <c r="G37" s="58"/>
      <c r="H37" s="58"/>
      <c r="I37" s="58"/>
      <c r="J37" s="58"/>
      <c r="K37" s="58"/>
      <c r="L37" s="58"/>
      <c r="M37" s="58"/>
      <c r="N37" s="58"/>
      <c r="O37" s="58"/>
      <c r="P37" s="58"/>
      <c r="Q37" s="58"/>
      <c r="R37" s="58"/>
      <c r="S37" s="58">
        <v>58.08</v>
      </c>
      <c r="T37" s="58"/>
      <c r="U37" s="66">
        <f t="shared" si="0"/>
        <v>58.08</v>
      </c>
      <c r="W37" s="59"/>
      <c r="Y37" s="57">
        <f t="shared" si="1"/>
        <v>58.08</v>
      </c>
    </row>
    <row r="38" spans="2:25" x14ac:dyDescent="0.2">
      <c r="B38" s="37" t="s">
        <v>76</v>
      </c>
      <c r="C38" s="37" t="s">
        <v>456</v>
      </c>
      <c r="D38" s="37" t="s">
        <v>457</v>
      </c>
      <c r="E38" s="37" t="s">
        <v>98</v>
      </c>
      <c r="G38" s="58"/>
      <c r="H38" s="58">
        <v>28.8</v>
      </c>
      <c r="I38" s="58"/>
      <c r="J38" s="58"/>
      <c r="K38" s="58"/>
      <c r="L38" s="58"/>
      <c r="M38" s="58"/>
      <c r="N38" s="58"/>
      <c r="O38" s="58"/>
      <c r="P38" s="58"/>
      <c r="Q38" s="58"/>
      <c r="R38" s="58"/>
      <c r="S38" s="58"/>
      <c r="T38" s="58"/>
      <c r="U38" s="66">
        <f t="shared" si="0"/>
        <v>28.8</v>
      </c>
      <c r="W38" s="59"/>
      <c r="Y38" s="57">
        <f t="shared" si="1"/>
        <v>28.8</v>
      </c>
    </row>
    <row r="39" spans="2:25" x14ac:dyDescent="0.2">
      <c r="B39" s="37" t="s">
        <v>78</v>
      </c>
      <c r="C39" s="69" t="s">
        <v>458</v>
      </c>
      <c r="D39" s="37" t="s">
        <v>459</v>
      </c>
      <c r="E39" s="37" t="s">
        <v>98</v>
      </c>
      <c r="G39" s="58"/>
      <c r="H39" s="58"/>
      <c r="I39" s="58"/>
      <c r="J39" s="58"/>
      <c r="K39" s="58"/>
      <c r="L39" s="58"/>
      <c r="M39" s="58"/>
      <c r="N39" s="58"/>
      <c r="O39" s="58"/>
      <c r="P39" s="58">
        <v>80</v>
      </c>
      <c r="Q39" s="58"/>
      <c r="R39" s="58"/>
      <c r="S39" s="58"/>
      <c r="T39" s="58"/>
      <c r="U39" s="66">
        <f t="shared" si="0"/>
        <v>80</v>
      </c>
      <c r="W39" s="59"/>
      <c r="Y39" s="57">
        <f t="shared" si="1"/>
        <v>80</v>
      </c>
    </row>
    <row r="40" spans="2:25" x14ac:dyDescent="0.2">
      <c r="B40" s="37" t="s">
        <v>78</v>
      </c>
      <c r="C40" s="37">
        <v>1542</v>
      </c>
      <c r="D40" s="37" t="s">
        <v>460</v>
      </c>
      <c r="E40" s="37" t="s">
        <v>98</v>
      </c>
      <c r="G40" s="58"/>
      <c r="H40" s="58"/>
      <c r="I40" s="58"/>
      <c r="J40" s="58"/>
      <c r="K40" s="58"/>
      <c r="L40" s="58"/>
      <c r="M40" s="58"/>
      <c r="N40" s="58"/>
      <c r="O40" s="58"/>
      <c r="P40" s="58"/>
      <c r="Q40" s="58"/>
      <c r="R40" s="58"/>
      <c r="S40" s="58"/>
      <c r="T40" s="58">
        <v>43</v>
      </c>
      <c r="U40" s="66">
        <f t="shared" si="0"/>
        <v>43</v>
      </c>
      <c r="W40" s="59"/>
      <c r="Y40" s="57">
        <f t="shared" si="1"/>
        <v>43</v>
      </c>
    </row>
    <row r="41" spans="2:25" x14ac:dyDescent="0.2">
      <c r="B41" s="37" t="s">
        <v>76</v>
      </c>
      <c r="C41" s="37">
        <v>1543</v>
      </c>
      <c r="D41" s="37" t="s">
        <v>461</v>
      </c>
      <c r="E41" s="37" t="s">
        <v>98</v>
      </c>
      <c r="G41" s="58"/>
      <c r="H41" s="58"/>
      <c r="I41" s="58"/>
      <c r="J41" s="58"/>
      <c r="K41" s="58"/>
      <c r="L41" s="58"/>
      <c r="M41" s="58"/>
      <c r="N41" s="58"/>
      <c r="O41" s="58"/>
      <c r="P41" s="58">
        <v>50.84</v>
      </c>
      <c r="Q41" s="58"/>
      <c r="R41" s="58"/>
      <c r="S41" s="58"/>
      <c r="T41" s="58"/>
      <c r="U41" s="66">
        <f t="shared" si="0"/>
        <v>50.84</v>
      </c>
      <c r="W41" s="59">
        <v>10.17</v>
      </c>
      <c r="Y41" s="57">
        <f t="shared" si="1"/>
        <v>61.010000000000005</v>
      </c>
    </row>
    <row r="42" spans="2:25" x14ac:dyDescent="0.2">
      <c r="B42" s="37" t="s">
        <v>78</v>
      </c>
      <c r="C42" s="37" t="s">
        <v>462</v>
      </c>
      <c r="D42" s="37" t="s">
        <v>443</v>
      </c>
      <c r="E42" s="37" t="s">
        <v>98</v>
      </c>
      <c r="G42" s="58"/>
      <c r="H42" s="58"/>
      <c r="I42" s="58"/>
      <c r="J42" s="58"/>
      <c r="K42" s="58"/>
      <c r="L42" s="58"/>
      <c r="M42" s="58"/>
      <c r="N42" s="58"/>
      <c r="O42" s="58"/>
      <c r="P42" s="58"/>
      <c r="Q42" s="58"/>
      <c r="R42" s="58">
        <v>50</v>
      </c>
      <c r="S42" s="58"/>
      <c r="T42" s="58"/>
      <c r="U42" s="66">
        <f t="shared" si="0"/>
        <v>50</v>
      </c>
      <c r="W42" s="59"/>
      <c r="Y42" s="57">
        <f t="shared" si="1"/>
        <v>50</v>
      </c>
    </row>
    <row r="43" spans="2:25" x14ac:dyDescent="0.2">
      <c r="B43" s="37" t="s">
        <v>78</v>
      </c>
      <c r="C43" s="37" t="s">
        <v>463</v>
      </c>
      <c r="D43" s="37" t="s">
        <v>464</v>
      </c>
      <c r="E43" s="37" t="s">
        <v>98</v>
      </c>
      <c r="G43" s="58">
        <v>732.42</v>
      </c>
      <c r="H43" s="58"/>
      <c r="I43" s="58"/>
      <c r="J43" s="58">
        <v>190.86</v>
      </c>
      <c r="K43" s="58"/>
      <c r="L43" s="58"/>
      <c r="M43" s="58"/>
      <c r="N43" s="58"/>
      <c r="O43" s="58"/>
      <c r="P43" s="58"/>
      <c r="Q43" s="58"/>
      <c r="R43" s="58"/>
      <c r="S43" s="58"/>
      <c r="T43" s="58"/>
      <c r="U43" s="66">
        <f t="shared" si="0"/>
        <v>923.28</v>
      </c>
      <c r="W43" s="59">
        <v>31.46</v>
      </c>
      <c r="Y43" s="57">
        <f t="shared" si="1"/>
        <v>954.74</v>
      </c>
    </row>
    <row r="44" spans="2:25" x14ac:dyDescent="0.2">
      <c r="B44" s="37" t="s">
        <v>78</v>
      </c>
      <c r="C44" s="37" t="s">
        <v>465</v>
      </c>
      <c r="D44" s="37" t="s">
        <v>306</v>
      </c>
      <c r="E44" s="37" t="s">
        <v>98</v>
      </c>
      <c r="G44" s="58"/>
      <c r="H44" s="58"/>
      <c r="I44" s="58"/>
      <c r="J44" s="58"/>
      <c r="K44" s="58"/>
      <c r="L44" s="58"/>
      <c r="M44" s="58"/>
      <c r="N44" s="58"/>
      <c r="O44" s="58"/>
      <c r="P44" s="58"/>
      <c r="Q44" s="58"/>
      <c r="R44" s="58"/>
      <c r="S44" s="58"/>
      <c r="T44" s="58">
        <v>58.49</v>
      </c>
      <c r="U44" s="66">
        <f t="shared" si="0"/>
        <v>58.49</v>
      </c>
      <c r="W44" s="59">
        <v>11</v>
      </c>
      <c r="Y44" s="57">
        <f t="shared" si="1"/>
        <v>69.490000000000009</v>
      </c>
    </row>
    <row r="45" spans="2:25" x14ac:dyDescent="0.2">
      <c r="B45" s="37" t="s">
        <v>78</v>
      </c>
      <c r="C45" s="37"/>
      <c r="D45" s="37" t="s">
        <v>466</v>
      </c>
      <c r="E45" s="37" t="s">
        <v>98</v>
      </c>
      <c r="G45" s="58"/>
      <c r="H45" s="58"/>
      <c r="I45" s="58"/>
      <c r="J45" s="58"/>
      <c r="K45" s="58"/>
      <c r="L45" s="58"/>
      <c r="M45" s="58"/>
      <c r="N45" s="58"/>
      <c r="O45" s="58">
        <v>200</v>
      </c>
      <c r="P45" s="58"/>
      <c r="Q45" s="58"/>
      <c r="R45" s="58"/>
      <c r="S45" s="58"/>
      <c r="T45" s="58"/>
      <c r="U45" s="66">
        <f t="shared" si="0"/>
        <v>200</v>
      </c>
      <c r="W45" s="59"/>
      <c r="Y45" s="57">
        <f t="shared" si="1"/>
        <v>200</v>
      </c>
    </row>
    <row r="46" spans="2:25" x14ac:dyDescent="0.2">
      <c r="B46" s="37" t="s">
        <v>78</v>
      </c>
      <c r="C46" s="37" t="s">
        <v>467</v>
      </c>
      <c r="D46" s="37" t="s">
        <v>468</v>
      </c>
      <c r="E46" s="37" t="s">
        <v>98</v>
      </c>
      <c r="G46" s="58"/>
      <c r="H46" s="58"/>
      <c r="I46" s="58"/>
      <c r="J46" s="58"/>
      <c r="K46" s="58"/>
      <c r="L46" s="58"/>
      <c r="M46" s="58"/>
      <c r="N46" s="58"/>
      <c r="O46" s="58"/>
      <c r="P46" s="58"/>
      <c r="Q46" s="58"/>
      <c r="R46" s="58"/>
      <c r="S46" s="58"/>
      <c r="T46" s="58">
        <v>250</v>
      </c>
      <c r="U46" s="66">
        <f t="shared" si="0"/>
        <v>250</v>
      </c>
      <c r="W46" s="59"/>
      <c r="Y46" s="57">
        <f t="shared" si="1"/>
        <v>250</v>
      </c>
    </row>
    <row r="47" spans="2:25" x14ac:dyDescent="0.2">
      <c r="B47" s="37" t="s">
        <v>79</v>
      </c>
      <c r="C47" s="37" t="s">
        <v>469</v>
      </c>
      <c r="D47" s="37" t="s">
        <v>470</v>
      </c>
      <c r="E47" s="37" t="s">
        <v>98</v>
      </c>
      <c r="G47" s="58"/>
      <c r="H47" s="58"/>
      <c r="I47" s="58"/>
      <c r="J47" s="58"/>
      <c r="K47" s="58"/>
      <c r="L47" s="58"/>
      <c r="M47" s="58"/>
      <c r="N47" s="58"/>
      <c r="O47" s="58"/>
      <c r="P47" s="58"/>
      <c r="Q47" s="58"/>
      <c r="R47" s="58"/>
      <c r="S47" s="58"/>
      <c r="T47" s="58">
        <v>260</v>
      </c>
      <c r="U47" s="66">
        <f t="shared" si="0"/>
        <v>260</v>
      </c>
      <c r="W47" s="59"/>
      <c r="Y47" s="57">
        <f t="shared" si="1"/>
        <v>260</v>
      </c>
    </row>
    <row r="48" spans="2:25" x14ac:dyDescent="0.2">
      <c r="B48" s="37" t="s">
        <v>79</v>
      </c>
      <c r="C48" s="37" t="s">
        <v>471</v>
      </c>
      <c r="D48" s="37" t="s">
        <v>226</v>
      </c>
      <c r="E48" s="37" t="s">
        <v>98</v>
      </c>
      <c r="G48" s="58"/>
      <c r="H48" s="58"/>
      <c r="I48" s="58"/>
      <c r="J48" s="58"/>
      <c r="K48" s="58"/>
      <c r="L48" s="58"/>
      <c r="M48" s="58"/>
      <c r="N48" s="58"/>
      <c r="O48" s="58"/>
      <c r="P48" s="58">
        <v>30.91</v>
      </c>
      <c r="Q48" s="58"/>
      <c r="R48" s="58"/>
      <c r="S48" s="58"/>
      <c r="T48" s="58"/>
      <c r="U48" s="66">
        <f t="shared" si="0"/>
        <v>30.91</v>
      </c>
      <c r="W48" s="59">
        <v>6.18</v>
      </c>
      <c r="Y48" s="57">
        <f t="shared" si="1"/>
        <v>37.090000000000003</v>
      </c>
    </row>
    <row r="49" spans="2:25" x14ac:dyDescent="0.2">
      <c r="B49" s="37" t="s">
        <v>79</v>
      </c>
      <c r="C49" s="37" t="s">
        <v>472</v>
      </c>
      <c r="D49" s="37" t="s">
        <v>473</v>
      </c>
      <c r="E49" s="37" t="s">
        <v>98</v>
      </c>
      <c r="G49" s="58"/>
      <c r="H49" s="58"/>
      <c r="I49" s="58"/>
      <c r="J49" s="58"/>
      <c r="K49" s="58"/>
      <c r="L49" s="58"/>
      <c r="M49" s="58"/>
      <c r="N49" s="58"/>
      <c r="O49" s="58"/>
      <c r="P49" s="58">
        <v>1084.31</v>
      </c>
      <c r="Q49" s="58"/>
      <c r="R49" s="58"/>
      <c r="S49" s="58"/>
      <c r="T49" s="58"/>
      <c r="U49" s="66">
        <f t="shared" si="0"/>
        <v>1084.31</v>
      </c>
      <c r="W49" s="59"/>
      <c r="Y49" s="57">
        <f t="shared" si="1"/>
        <v>1084.31</v>
      </c>
    </row>
    <row r="50" spans="2:25" x14ac:dyDescent="0.2">
      <c r="B50" s="37" t="s">
        <v>79</v>
      </c>
      <c r="C50" s="37">
        <v>1544</v>
      </c>
      <c r="D50" s="37" t="s">
        <v>474</v>
      </c>
      <c r="E50" s="37" t="s">
        <v>98</v>
      </c>
      <c r="G50" s="58"/>
      <c r="H50" s="58"/>
      <c r="I50" s="58"/>
      <c r="J50" s="58"/>
      <c r="K50" s="58"/>
      <c r="L50" s="58"/>
      <c r="M50" s="58"/>
      <c r="N50" s="58"/>
      <c r="O50" s="58"/>
      <c r="P50" s="58"/>
      <c r="Q50" s="58">
        <v>12.65</v>
      </c>
      <c r="R50" s="58"/>
      <c r="S50" s="58"/>
      <c r="T50" s="58"/>
      <c r="U50" s="66">
        <f t="shared" si="0"/>
        <v>12.65</v>
      </c>
      <c r="W50" s="59"/>
      <c r="Y50" s="57">
        <f t="shared" si="1"/>
        <v>12.65</v>
      </c>
    </row>
    <row r="51" spans="2:25" x14ac:dyDescent="0.2">
      <c r="B51" s="37" t="s">
        <v>79</v>
      </c>
      <c r="C51" s="37" t="s">
        <v>475</v>
      </c>
      <c r="D51" s="37" t="s">
        <v>476</v>
      </c>
      <c r="E51" s="37" t="s">
        <v>98</v>
      </c>
      <c r="G51" s="58"/>
      <c r="H51" s="58"/>
      <c r="I51" s="58"/>
      <c r="J51" s="58"/>
      <c r="K51" s="58"/>
      <c r="L51" s="58"/>
      <c r="M51" s="58"/>
      <c r="N51" s="58"/>
      <c r="O51" s="58"/>
      <c r="P51" s="58"/>
      <c r="Q51" s="58"/>
      <c r="R51" s="58"/>
      <c r="S51" s="58"/>
      <c r="T51" s="58">
        <v>240</v>
      </c>
      <c r="U51" s="66">
        <f t="shared" si="0"/>
        <v>240</v>
      </c>
      <c r="W51" s="59"/>
      <c r="Y51" s="57">
        <f t="shared" si="1"/>
        <v>240</v>
      </c>
    </row>
    <row r="52" spans="2:25" x14ac:dyDescent="0.2">
      <c r="B52" s="37" t="s">
        <v>79</v>
      </c>
      <c r="C52" s="37" t="s">
        <v>477</v>
      </c>
      <c r="D52" s="37" t="s">
        <v>478</v>
      </c>
      <c r="E52" s="37" t="s">
        <v>98</v>
      </c>
      <c r="G52" s="58"/>
      <c r="H52" s="58"/>
      <c r="I52" s="58"/>
      <c r="J52" s="58"/>
      <c r="K52" s="58"/>
      <c r="L52" s="58"/>
      <c r="M52" s="58"/>
      <c r="N52" s="58"/>
      <c r="O52" s="58"/>
      <c r="P52" s="58"/>
      <c r="Q52" s="58">
        <v>200</v>
      </c>
      <c r="R52" s="58"/>
      <c r="S52" s="58"/>
      <c r="T52" s="58"/>
      <c r="U52" s="66">
        <f t="shared" si="0"/>
        <v>200</v>
      </c>
      <c r="W52" s="59">
        <v>40</v>
      </c>
      <c r="Y52" s="57">
        <f t="shared" si="1"/>
        <v>240</v>
      </c>
    </row>
    <row r="53" spans="2:25" x14ac:dyDescent="0.2">
      <c r="B53" s="37" t="s">
        <v>79</v>
      </c>
      <c r="C53" s="37" t="s">
        <v>479</v>
      </c>
      <c r="D53" s="37" t="s">
        <v>480</v>
      </c>
      <c r="E53" s="37" t="s">
        <v>98</v>
      </c>
      <c r="G53" s="58"/>
      <c r="H53" s="58"/>
      <c r="I53" s="58"/>
      <c r="J53" s="58"/>
      <c r="K53" s="58">
        <v>200</v>
      </c>
      <c r="L53" s="58"/>
      <c r="M53" s="58"/>
      <c r="N53" s="58"/>
      <c r="O53" s="58"/>
      <c r="P53" s="58"/>
      <c r="Q53" s="58"/>
      <c r="R53" s="58"/>
      <c r="S53" s="58"/>
      <c r="T53" s="58"/>
      <c r="U53" s="66">
        <f t="shared" si="0"/>
        <v>200</v>
      </c>
      <c r="W53" s="59">
        <v>40</v>
      </c>
      <c r="Y53" s="57">
        <f t="shared" si="1"/>
        <v>240</v>
      </c>
    </row>
    <row r="54" spans="2:25" x14ac:dyDescent="0.2">
      <c r="B54" s="37" t="s">
        <v>79</v>
      </c>
      <c r="C54" s="37" t="s">
        <v>481</v>
      </c>
      <c r="D54" s="37" t="s">
        <v>482</v>
      </c>
      <c r="E54" s="37" t="s">
        <v>98</v>
      </c>
      <c r="G54" s="58"/>
      <c r="H54" s="58">
        <v>52.45</v>
      </c>
      <c r="I54" s="58"/>
      <c r="J54" s="58"/>
      <c r="K54" s="58"/>
      <c r="L54" s="58"/>
      <c r="M54" s="58"/>
      <c r="N54" s="58"/>
      <c r="O54" s="58"/>
      <c r="P54" s="58"/>
      <c r="Q54" s="58">
        <v>40</v>
      </c>
      <c r="R54" s="58"/>
      <c r="S54" s="58"/>
      <c r="T54" s="58"/>
      <c r="U54" s="66">
        <f t="shared" si="0"/>
        <v>92.45</v>
      </c>
      <c r="W54" s="59"/>
      <c r="Y54" s="57">
        <f t="shared" si="1"/>
        <v>92.45</v>
      </c>
    </row>
    <row r="55" spans="2:25" x14ac:dyDescent="0.2">
      <c r="B55" s="37" t="s">
        <v>79</v>
      </c>
      <c r="C55" s="37" t="s">
        <v>483</v>
      </c>
      <c r="D55" s="37" t="s">
        <v>484</v>
      </c>
      <c r="E55" s="37" t="s">
        <v>98</v>
      </c>
      <c r="G55" s="58"/>
      <c r="H55" s="58"/>
      <c r="I55" s="58"/>
      <c r="J55" s="58"/>
      <c r="K55" s="58"/>
      <c r="L55" s="58"/>
      <c r="M55" s="58"/>
      <c r="N55" s="58"/>
      <c r="O55" s="58"/>
      <c r="P55" s="58">
        <v>50</v>
      </c>
      <c r="Q55" s="58"/>
      <c r="R55" s="58"/>
      <c r="S55" s="58"/>
      <c r="T55" s="58"/>
      <c r="U55" s="66">
        <f t="shared" si="0"/>
        <v>50</v>
      </c>
      <c r="W55" s="59"/>
      <c r="Y55" s="57">
        <f t="shared" si="1"/>
        <v>50</v>
      </c>
    </row>
    <row r="56" spans="2:25" x14ac:dyDescent="0.2">
      <c r="B56" s="37" t="s">
        <v>79</v>
      </c>
      <c r="C56" s="37" t="s">
        <v>485</v>
      </c>
      <c r="D56" s="37" t="s">
        <v>486</v>
      </c>
      <c r="E56" s="37" t="s">
        <v>98</v>
      </c>
      <c r="G56" s="58"/>
      <c r="H56" s="58"/>
      <c r="I56" s="58"/>
      <c r="J56" s="58"/>
      <c r="K56" s="58"/>
      <c r="L56" s="58"/>
      <c r="M56" s="58"/>
      <c r="N56" s="58"/>
      <c r="O56" s="58"/>
      <c r="P56" s="58"/>
      <c r="Q56" s="58">
        <v>200</v>
      </c>
      <c r="R56" s="58"/>
      <c r="S56" s="58"/>
      <c r="T56" s="58"/>
      <c r="U56" s="66">
        <f t="shared" si="0"/>
        <v>200</v>
      </c>
      <c r="W56" s="59">
        <v>40</v>
      </c>
      <c r="Y56" s="57">
        <f t="shared" si="1"/>
        <v>240</v>
      </c>
    </row>
    <row r="57" spans="2:25" x14ac:dyDescent="0.2">
      <c r="B57" s="37" t="s">
        <v>79</v>
      </c>
      <c r="C57" s="37" t="s">
        <v>487</v>
      </c>
      <c r="D57" s="37" t="s">
        <v>488</v>
      </c>
      <c r="E57" s="37" t="s">
        <v>98</v>
      </c>
      <c r="G57" s="58"/>
      <c r="H57" s="58">
        <v>3.6</v>
      </c>
      <c r="I57" s="58"/>
      <c r="J57" s="58"/>
      <c r="K57" s="58"/>
      <c r="L57" s="58"/>
      <c r="M57" s="58"/>
      <c r="N57" s="58"/>
      <c r="O57" s="58"/>
      <c r="P57" s="58"/>
      <c r="Q57" s="58"/>
      <c r="R57" s="58"/>
      <c r="S57" s="58"/>
      <c r="T57" s="58"/>
      <c r="U57" s="66">
        <f t="shared" si="0"/>
        <v>3.6</v>
      </c>
      <c r="W57" s="59"/>
      <c r="Y57" s="57">
        <f t="shared" si="1"/>
        <v>3.6</v>
      </c>
    </row>
    <row r="58" spans="2:25" x14ac:dyDescent="0.2">
      <c r="B58" s="37" t="s">
        <v>79</v>
      </c>
      <c r="C58" s="37" t="s">
        <v>489</v>
      </c>
      <c r="D58" s="37" t="s">
        <v>490</v>
      </c>
      <c r="E58" s="37" t="s">
        <v>98</v>
      </c>
      <c r="G58" s="58">
        <v>366.21</v>
      </c>
      <c r="H58" s="58"/>
      <c r="I58" s="58"/>
      <c r="J58" s="58">
        <v>11.69</v>
      </c>
      <c r="K58" s="58"/>
      <c r="L58" s="58"/>
      <c r="M58" s="58"/>
      <c r="N58" s="58"/>
      <c r="O58" s="58"/>
      <c r="P58" s="58">
        <v>160</v>
      </c>
      <c r="Q58" s="58"/>
      <c r="R58" s="58"/>
      <c r="S58" s="58"/>
      <c r="T58" s="58">
        <v>21.91</v>
      </c>
      <c r="U58" s="66">
        <f t="shared" si="0"/>
        <v>559.80999999999995</v>
      </c>
      <c r="W58" s="59"/>
      <c r="Y58" s="57">
        <f t="shared" si="1"/>
        <v>559.80999999999995</v>
      </c>
    </row>
    <row r="59" spans="2:25" x14ac:dyDescent="0.2">
      <c r="B59" s="37" t="s">
        <v>80</v>
      </c>
      <c r="C59" s="37" t="s">
        <v>491</v>
      </c>
      <c r="D59" s="37" t="s">
        <v>492</v>
      </c>
      <c r="E59" s="37" t="s">
        <v>98</v>
      </c>
      <c r="G59" s="58"/>
      <c r="H59" s="58"/>
      <c r="I59" s="58"/>
      <c r="J59" s="58"/>
      <c r="K59" s="58"/>
      <c r="L59" s="58"/>
      <c r="M59" s="58"/>
      <c r="N59" s="58"/>
      <c r="O59" s="58"/>
      <c r="P59" s="58"/>
      <c r="Q59" s="58">
        <v>110.38</v>
      </c>
      <c r="R59" s="58"/>
      <c r="S59" s="58"/>
      <c r="T59" s="58"/>
      <c r="U59" s="66">
        <f t="shared" si="0"/>
        <v>110.38</v>
      </c>
      <c r="W59" s="59">
        <v>22.08</v>
      </c>
      <c r="Y59" s="57">
        <f t="shared" si="1"/>
        <v>132.45999999999998</v>
      </c>
    </row>
    <row r="60" spans="2:25" x14ac:dyDescent="0.2">
      <c r="B60" s="37" t="s">
        <v>80</v>
      </c>
      <c r="C60" s="37" t="s">
        <v>493</v>
      </c>
      <c r="D60" s="37" t="s">
        <v>443</v>
      </c>
      <c r="E60" s="37" t="s">
        <v>98</v>
      </c>
      <c r="G60" s="58"/>
      <c r="H60" s="58"/>
      <c r="I60" s="58"/>
      <c r="J60" s="58"/>
      <c r="K60" s="58"/>
      <c r="L60" s="58"/>
      <c r="M60" s="58"/>
      <c r="N60" s="58"/>
      <c r="O60" s="58"/>
      <c r="P60" s="58"/>
      <c r="Q60" s="58"/>
      <c r="R60" s="58">
        <v>25</v>
      </c>
      <c r="S60" s="58"/>
      <c r="T60" s="58"/>
      <c r="U60" s="66">
        <f t="shared" si="0"/>
        <v>25</v>
      </c>
      <c r="W60" s="59"/>
      <c r="Y60" s="57">
        <f t="shared" si="1"/>
        <v>25</v>
      </c>
    </row>
    <row r="61" spans="2:25" x14ac:dyDescent="0.2">
      <c r="B61" s="37" t="s">
        <v>80</v>
      </c>
      <c r="C61" s="37" t="s">
        <v>265</v>
      </c>
      <c r="D61" s="37" t="s">
        <v>494</v>
      </c>
      <c r="E61" s="37" t="s">
        <v>98</v>
      </c>
      <c r="G61" s="58"/>
      <c r="H61" s="58"/>
      <c r="I61" s="58"/>
      <c r="J61" s="58"/>
      <c r="K61" s="58"/>
      <c r="L61" s="58"/>
      <c r="M61" s="58"/>
      <c r="N61" s="58"/>
      <c r="O61" s="58"/>
      <c r="P61" s="58"/>
      <c r="Q61" s="58"/>
      <c r="R61" s="58"/>
      <c r="S61" s="58"/>
      <c r="T61" s="58">
        <v>48.16</v>
      </c>
      <c r="U61" s="66">
        <f t="shared" si="0"/>
        <v>48.16</v>
      </c>
      <c r="W61" s="59">
        <v>16.350000000000001</v>
      </c>
      <c r="Y61" s="57">
        <f t="shared" si="1"/>
        <v>64.509999999999991</v>
      </c>
    </row>
    <row r="62" spans="2:25" x14ac:dyDescent="0.2">
      <c r="B62" s="37" t="s">
        <v>80</v>
      </c>
      <c r="C62" s="37" t="s">
        <v>495</v>
      </c>
      <c r="D62" s="37" t="s">
        <v>496</v>
      </c>
      <c r="E62" s="37" t="s">
        <v>98</v>
      </c>
      <c r="G62" s="58">
        <v>366.21</v>
      </c>
      <c r="H62" s="58"/>
      <c r="I62" s="58"/>
      <c r="J62" s="58">
        <v>11.69</v>
      </c>
      <c r="K62" s="58"/>
      <c r="L62" s="58"/>
      <c r="M62" s="58"/>
      <c r="N62" s="58"/>
      <c r="O62" s="58"/>
      <c r="P62" s="58">
        <v>80</v>
      </c>
      <c r="Q62" s="58"/>
      <c r="R62" s="58"/>
      <c r="S62" s="58"/>
      <c r="T62" s="58">
        <v>13.43</v>
      </c>
      <c r="U62" s="66">
        <f t="shared" si="0"/>
        <v>471.33</v>
      </c>
      <c r="W62" s="59"/>
      <c r="Y62" s="57">
        <f t="shared" si="1"/>
        <v>471.33</v>
      </c>
    </row>
    <row r="63" spans="2:25" x14ac:dyDescent="0.2">
      <c r="B63" s="37" t="s">
        <v>81</v>
      </c>
      <c r="C63" s="37" t="s">
        <v>497</v>
      </c>
      <c r="D63" s="37" t="s">
        <v>254</v>
      </c>
      <c r="E63" s="37" t="s">
        <v>98</v>
      </c>
      <c r="G63" s="58"/>
      <c r="H63" s="58"/>
      <c r="I63" s="58"/>
      <c r="J63" s="58"/>
      <c r="K63" s="58"/>
      <c r="L63" s="58"/>
      <c r="M63" s="58"/>
      <c r="N63" s="58"/>
      <c r="O63" s="58"/>
      <c r="P63" s="58"/>
      <c r="Q63" s="58">
        <v>145.44</v>
      </c>
      <c r="R63" s="58"/>
      <c r="S63" s="58"/>
      <c r="T63" s="58"/>
      <c r="U63" s="66">
        <f t="shared" si="0"/>
        <v>145.44</v>
      </c>
      <c r="W63" s="59">
        <v>29.08</v>
      </c>
      <c r="Y63" s="57">
        <f t="shared" si="1"/>
        <v>174.51999999999998</v>
      </c>
    </row>
    <row r="64" spans="2:25" x14ac:dyDescent="0.2">
      <c r="B64" s="37" t="s">
        <v>81</v>
      </c>
      <c r="C64" s="37" t="s">
        <v>498</v>
      </c>
      <c r="D64" s="37" t="s">
        <v>499</v>
      </c>
      <c r="E64" s="37" t="s">
        <v>98</v>
      </c>
      <c r="G64" s="58">
        <v>366.21</v>
      </c>
      <c r="H64" s="58"/>
      <c r="I64" s="58"/>
      <c r="J64" s="58">
        <v>71.400000000000006</v>
      </c>
      <c r="K64" s="58"/>
      <c r="L64" s="58"/>
      <c r="M64" s="58"/>
      <c r="N64" s="58"/>
      <c r="O64" s="58"/>
      <c r="P64" s="58">
        <v>160</v>
      </c>
      <c r="Q64" s="58"/>
      <c r="R64" s="58"/>
      <c r="S64" s="58"/>
      <c r="T64" s="58">
        <v>306.13</v>
      </c>
      <c r="U64" s="66">
        <f t="shared" si="0"/>
        <v>903.74</v>
      </c>
      <c r="W64" s="59">
        <v>74.28</v>
      </c>
      <c r="Y64" s="57">
        <f t="shared" si="1"/>
        <v>978.02</v>
      </c>
    </row>
    <row r="65" spans="2:25" x14ac:dyDescent="0.2">
      <c r="B65" s="37" t="s">
        <v>81</v>
      </c>
      <c r="C65" s="37" t="s">
        <v>500</v>
      </c>
      <c r="D65" s="37" t="s">
        <v>501</v>
      </c>
      <c r="E65" s="37" t="s">
        <v>98</v>
      </c>
      <c r="G65" s="58"/>
      <c r="H65" s="58"/>
      <c r="I65" s="58"/>
      <c r="J65" s="58"/>
      <c r="K65" s="58"/>
      <c r="L65" s="58"/>
      <c r="M65" s="58"/>
      <c r="N65" s="58"/>
      <c r="O65" s="58"/>
      <c r="P65" s="58">
        <v>59.96</v>
      </c>
      <c r="Q65" s="58"/>
      <c r="R65" s="58"/>
      <c r="S65" s="58"/>
      <c r="T65" s="58"/>
      <c r="U65" s="66">
        <f t="shared" si="0"/>
        <v>59.96</v>
      </c>
      <c r="W65" s="59"/>
      <c r="Y65" s="57">
        <f t="shared" si="1"/>
        <v>59.96</v>
      </c>
    </row>
    <row r="66" spans="2:25" x14ac:dyDescent="0.2">
      <c r="B66" s="37" t="s">
        <v>81</v>
      </c>
      <c r="C66" s="37" t="s">
        <v>502</v>
      </c>
      <c r="D66" s="37" t="s">
        <v>503</v>
      </c>
      <c r="E66" s="37" t="s">
        <v>98</v>
      </c>
      <c r="G66" s="58"/>
      <c r="H66" s="58"/>
      <c r="I66" s="58"/>
      <c r="J66" s="58"/>
      <c r="K66" s="58"/>
      <c r="L66" s="58"/>
      <c r="M66" s="58"/>
      <c r="N66" s="58"/>
      <c r="O66" s="58"/>
      <c r="P66" s="58"/>
      <c r="Q66" s="58"/>
      <c r="R66" s="58">
        <v>45</v>
      </c>
      <c r="S66" s="58"/>
      <c r="T66" s="58"/>
      <c r="U66" s="66">
        <f t="shared" si="0"/>
        <v>45</v>
      </c>
      <c r="W66" s="59"/>
      <c r="Y66" s="57">
        <f t="shared" si="1"/>
        <v>45</v>
      </c>
    </row>
    <row r="67" spans="2:25" x14ac:dyDescent="0.2">
      <c r="B67" s="37" t="s">
        <v>81</v>
      </c>
      <c r="C67" s="37" t="s">
        <v>265</v>
      </c>
      <c r="D67" s="37" t="s">
        <v>494</v>
      </c>
      <c r="E67" s="37" t="s">
        <v>98</v>
      </c>
      <c r="G67" s="58"/>
      <c r="H67" s="58"/>
      <c r="I67" s="58"/>
      <c r="J67" s="58"/>
      <c r="K67" s="58"/>
      <c r="L67" s="58"/>
      <c r="M67" s="58"/>
      <c r="N67" s="58"/>
      <c r="O67" s="58"/>
      <c r="P67" s="58"/>
      <c r="Q67" s="58"/>
      <c r="R67" s="58"/>
      <c r="S67" s="58"/>
      <c r="T67" s="58">
        <v>18</v>
      </c>
      <c r="U67" s="66">
        <f t="shared" si="0"/>
        <v>18</v>
      </c>
      <c r="W67" s="59">
        <v>3.6</v>
      </c>
      <c r="Y67" s="57">
        <f t="shared" si="1"/>
        <v>21.6</v>
      </c>
    </row>
    <row r="68" spans="2:25" x14ac:dyDescent="0.2">
      <c r="B68" s="37" t="s">
        <v>82</v>
      </c>
      <c r="C68" s="37" t="s">
        <v>504</v>
      </c>
      <c r="D68" s="37" t="s">
        <v>505</v>
      </c>
      <c r="E68" s="37" t="s">
        <v>98</v>
      </c>
      <c r="G68" s="58"/>
      <c r="H68" s="58"/>
      <c r="I68" s="58"/>
      <c r="J68" s="58"/>
      <c r="K68" s="58"/>
      <c r="L68" s="58"/>
      <c r="M68" s="58"/>
      <c r="N68" s="58"/>
      <c r="O68" s="58"/>
      <c r="P68" s="58">
        <v>37.090000000000003</v>
      </c>
      <c r="Q68" s="58"/>
      <c r="R68" s="58"/>
      <c r="S68" s="58"/>
      <c r="T68" s="58"/>
      <c r="U68" s="66">
        <f t="shared" si="0"/>
        <v>37.090000000000003</v>
      </c>
      <c r="W68" s="59">
        <v>7.42</v>
      </c>
      <c r="Y68" s="57">
        <f t="shared" si="1"/>
        <v>44.510000000000005</v>
      </c>
    </row>
    <row r="69" spans="2:25" x14ac:dyDescent="0.2">
      <c r="B69" s="37" t="s">
        <v>82</v>
      </c>
      <c r="C69" s="37" t="s">
        <v>506</v>
      </c>
      <c r="D69" s="37" t="s">
        <v>507</v>
      </c>
      <c r="E69" s="37" t="s">
        <v>98</v>
      </c>
      <c r="G69" s="58"/>
      <c r="H69" s="58"/>
      <c r="I69" s="58"/>
      <c r="J69" s="58"/>
      <c r="K69" s="58"/>
      <c r="L69" s="58"/>
      <c r="M69" s="58"/>
      <c r="N69" s="58"/>
      <c r="O69" s="58"/>
      <c r="P69" s="58"/>
      <c r="Q69" s="58"/>
      <c r="R69" s="58"/>
      <c r="S69" s="58"/>
      <c r="T69" s="58">
        <v>1800</v>
      </c>
      <c r="U69" s="66">
        <f t="shared" si="0"/>
        <v>1800</v>
      </c>
      <c r="W69" s="59">
        <v>360</v>
      </c>
      <c r="Y69" s="57">
        <f t="shared" si="1"/>
        <v>2160</v>
      </c>
    </row>
    <row r="70" spans="2:25" x14ac:dyDescent="0.2">
      <c r="B70" s="37" t="s">
        <v>82</v>
      </c>
      <c r="C70" s="37" t="s">
        <v>508</v>
      </c>
      <c r="D70" s="37" t="s">
        <v>509</v>
      </c>
      <c r="E70" s="37" t="s">
        <v>98</v>
      </c>
      <c r="G70" s="58">
        <v>366.21</v>
      </c>
      <c r="H70" s="58"/>
      <c r="I70" s="58"/>
      <c r="J70" s="58"/>
      <c r="K70" s="58"/>
      <c r="L70" s="58"/>
      <c r="M70" s="58"/>
      <c r="N70" s="58"/>
      <c r="O70" s="58"/>
      <c r="P70" s="58"/>
      <c r="Q70" s="58"/>
      <c r="R70" s="58"/>
      <c r="S70" s="58"/>
      <c r="T70" s="58"/>
      <c r="U70" s="66">
        <f t="shared" si="0"/>
        <v>366.21</v>
      </c>
      <c r="W70" s="59"/>
      <c r="Y70" s="57">
        <f t="shared" si="1"/>
        <v>366.21</v>
      </c>
    </row>
    <row r="71" spans="2:25" x14ac:dyDescent="0.2">
      <c r="B71" s="37" t="s">
        <v>82</v>
      </c>
      <c r="C71" s="37" t="s">
        <v>510</v>
      </c>
      <c r="D71" s="37" t="s">
        <v>511</v>
      </c>
      <c r="E71" s="37" t="s">
        <v>98</v>
      </c>
      <c r="G71" s="58"/>
      <c r="H71" s="58">
        <v>27.9</v>
      </c>
      <c r="I71" s="58"/>
      <c r="J71" s="58"/>
      <c r="K71" s="58"/>
      <c r="L71" s="58"/>
      <c r="M71" s="58"/>
      <c r="N71" s="58"/>
      <c r="O71" s="58"/>
      <c r="P71" s="58"/>
      <c r="Q71" s="58"/>
      <c r="R71" s="58"/>
      <c r="S71" s="58"/>
      <c r="T71" s="58"/>
      <c r="U71" s="66">
        <f t="shared" ref="U71:U97" si="2">SUM(G71:T71)</f>
        <v>27.9</v>
      </c>
      <c r="W71" s="59"/>
      <c r="Y71" s="57">
        <f t="shared" ref="Y71:Y96" si="3">W71+U71</f>
        <v>27.9</v>
      </c>
    </row>
    <row r="72" spans="2:25" x14ac:dyDescent="0.2">
      <c r="B72" s="37" t="s">
        <v>82</v>
      </c>
      <c r="C72" s="37" t="s">
        <v>512</v>
      </c>
      <c r="D72" s="37" t="s">
        <v>513</v>
      </c>
      <c r="E72" s="37" t="s">
        <v>98</v>
      </c>
      <c r="G72" s="58"/>
      <c r="H72" s="58"/>
      <c r="I72" s="58"/>
      <c r="J72" s="58"/>
      <c r="K72" s="58"/>
      <c r="L72" s="58"/>
      <c r="M72" s="58"/>
      <c r="N72" s="58"/>
      <c r="O72" s="58"/>
      <c r="P72" s="58"/>
      <c r="Q72" s="58"/>
      <c r="R72" s="58"/>
      <c r="S72" s="58"/>
      <c r="T72" s="58">
        <v>42.52</v>
      </c>
      <c r="U72" s="66">
        <f t="shared" si="2"/>
        <v>42.52</v>
      </c>
      <c r="W72" s="59">
        <v>8.5</v>
      </c>
      <c r="Y72" s="57">
        <f t="shared" si="3"/>
        <v>51.02</v>
      </c>
    </row>
    <row r="73" spans="2:25" x14ac:dyDescent="0.2">
      <c r="B73" s="37" t="s">
        <v>82</v>
      </c>
      <c r="C73" s="37" t="s">
        <v>514</v>
      </c>
      <c r="D73" s="37" t="s">
        <v>503</v>
      </c>
      <c r="E73" s="37" t="s">
        <v>98</v>
      </c>
      <c r="G73" s="58"/>
      <c r="H73" s="58"/>
      <c r="I73" s="58"/>
      <c r="J73" s="58"/>
      <c r="K73" s="58"/>
      <c r="L73" s="58"/>
      <c r="M73" s="58"/>
      <c r="N73" s="58"/>
      <c r="O73" s="58"/>
      <c r="P73" s="58"/>
      <c r="Q73" s="58"/>
      <c r="R73" s="58">
        <v>55</v>
      </c>
      <c r="S73" s="58"/>
      <c r="T73" s="58"/>
      <c r="U73" s="66">
        <f t="shared" si="2"/>
        <v>55</v>
      </c>
      <c r="W73" s="59"/>
      <c r="Y73" s="57">
        <f t="shared" si="3"/>
        <v>55</v>
      </c>
    </row>
    <row r="74" spans="2:25" x14ac:dyDescent="0.2">
      <c r="B74" s="37" t="s">
        <v>82</v>
      </c>
      <c r="C74" s="37">
        <v>1546</v>
      </c>
      <c r="D74" s="37" t="s">
        <v>515</v>
      </c>
      <c r="E74" s="37" t="s">
        <v>98</v>
      </c>
      <c r="G74" s="58"/>
      <c r="H74" s="58"/>
      <c r="I74" s="58"/>
      <c r="J74" s="58"/>
      <c r="K74" s="58"/>
      <c r="L74" s="58"/>
      <c r="M74" s="58"/>
      <c r="N74" s="58"/>
      <c r="O74" s="58"/>
      <c r="P74" s="58"/>
      <c r="Q74" s="58"/>
      <c r="R74" s="58"/>
      <c r="S74" s="58"/>
      <c r="T74" s="58">
        <v>40</v>
      </c>
      <c r="U74" s="66">
        <f>SUM(G74:T74)</f>
        <v>40</v>
      </c>
      <c r="W74" s="59"/>
      <c r="Y74" s="57">
        <f>W74+U74</f>
        <v>40</v>
      </c>
    </row>
    <row r="75" spans="2:25" x14ac:dyDescent="0.2">
      <c r="B75" s="37" t="s">
        <v>82</v>
      </c>
      <c r="C75" s="37" t="s">
        <v>265</v>
      </c>
      <c r="D75" s="37" t="s">
        <v>494</v>
      </c>
      <c r="E75" s="37" t="s">
        <v>98</v>
      </c>
      <c r="G75" s="58"/>
      <c r="H75" s="58"/>
      <c r="I75" s="58"/>
      <c r="J75" s="58"/>
      <c r="K75" s="58"/>
      <c r="L75" s="58"/>
      <c r="M75" s="58"/>
      <c r="N75" s="58"/>
      <c r="O75" s="58"/>
      <c r="P75" s="58"/>
      <c r="Q75" s="58"/>
      <c r="R75" s="58"/>
      <c r="S75" s="58"/>
      <c r="T75" s="58">
        <v>18</v>
      </c>
      <c r="U75" s="66">
        <f>SUM(G75:T75)</f>
        <v>18</v>
      </c>
      <c r="W75" s="59">
        <v>3.6</v>
      </c>
      <c r="Y75" s="57">
        <f>W75+U75</f>
        <v>21.6</v>
      </c>
    </row>
    <row r="76" spans="2:25" x14ac:dyDescent="0.2">
      <c r="B76" s="37" t="s">
        <v>83</v>
      </c>
      <c r="C76" s="37" t="s">
        <v>516</v>
      </c>
      <c r="D76" s="37" t="s">
        <v>499</v>
      </c>
      <c r="E76" s="37" t="s">
        <v>98</v>
      </c>
      <c r="G76" s="58">
        <v>366.21</v>
      </c>
      <c r="H76" s="58"/>
      <c r="I76" s="58"/>
      <c r="J76" s="58">
        <v>3.5</v>
      </c>
      <c r="K76" s="58"/>
      <c r="L76" s="58"/>
      <c r="M76" s="58"/>
      <c r="N76" s="58"/>
      <c r="O76" s="58"/>
      <c r="P76" s="58">
        <v>80</v>
      </c>
      <c r="Q76" s="58"/>
      <c r="R76" s="58"/>
      <c r="S76" s="58"/>
      <c r="T76" s="58">
        <v>88.93</v>
      </c>
      <c r="U76" s="66">
        <f t="shared" si="2"/>
        <v>538.64</v>
      </c>
      <c r="W76" s="59"/>
      <c r="Y76" s="57">
        <f t="shared" si="3"/>
        <v>538.64</v>
      </c>
    </row>
    <row r="77" spans="2:25" x14ac:dyDescent="0.2">
      <c r="B77" s="37" t="s">
        <v>83</v>
      </c>
      <c r="C77" s="37" t="s">
        <v>517</v>
      </c>
      <c r="D77" s="37" t="s">
        <v>455</v>
      </c>
      <c r="E77" s="37" t="s">
        <v>98</v>
      </c>
      <c r="G77" s="58"/>
      <c r="H77" s="58"/>
      <c r="I77" s="58"/>
      <c r="J77" s="58"/>
      <c r="K77" s="58"/>
      <c r="L77" s="58"/>
      <c r="M77" s="58"/>
      <c r="N77" s="58"/>
      <c r="O77" s="58"/>
      <c r="P77" s="58"/>
      <c r="Q77" s="58"/>
      <c r="R77" s="58"/>
      <c r="S77" s="58">
        <v>65</v>
      </c>
      <c r="T77" s="58"/>
      <c r="U77" s="66">
        <f t="shared" si="2"/>
        <v>65</v>
      </c>
      <c r="W77" s="59">
        <v>13</v>
      </c>
      <c r="Y77" s="57">
        <f t="shared" si="3"/>
        <v>78</v>
      </c>
    </row>
    <row r="78" spans="2:25" x14ac:dyDescent="0.2">
      <c r="B78" s="37" t="s">
        <v>83</v>
      </c>
      <c r="C78" s="37" t="s">
        <v>518</v>
      </c>
      <c r="D78" s="37" t="s">
        <v>519</v>
      </c>
      <c r="E78" s="37" t="s">
        <v>98</v>
      </c>
      <c r="G78" s="58"/>
      <c r="H78" s="58"/>
      <c r="I78" s="58"/>
      <c r="J78" s="58"/>
      <c r="K78" s="58"/>
      <c r="L78" s="58"/>
      <c r="M78" s="58"/>
      <c r="N78" s="58"/>
      <c r="O78" s="58"/>
      <c r="P78" s="58"/>
      <c r="Q78" s="58">
        <v>1425</v>
      </c>
      <c r="R78" s="58"/>
      <c r="S78" s="58"/>
      <c r="T78" s="58"/>
      <c r="U78" s="66">
        <f t="shared" si="2"/>
        <v>1425</v>
      </c>
      <c r="W78" s="59"/>
      <c r="Y78" s="57">
        <f t="shared" si="3"/>
        <v>1425</v>
      </c>
    </row>
    <row r="79" spans="2:25" x14ac:dyDescent="0.2">
      <c r="B79" s="37" t="s">
        <v>83</v>
      </c>
      <c r="C79" s="37" t="s">
        <v>265</v>
      </c>
      <c r="D79" s="37" t="s">
        <v>494</v>
      </c>
      <c r="E79" s="37" t="s">
        <v>98</v>
      </c>
      <c r="G79" s="58"/>
      <c r="H79" s="58"/>
      <c r="I79" s="58"/>
      <c r="J79" s="58"/>
      <c r="K79" s="58"/>
      <c r="L79" s="58"/>
      <c r="M79" s="58"/>
      <c r="N79" s="58"/>
      <c r="O79" s="58"/>
      <c r="P79" s="58"/>
      <c r="Q79" s="58"/>
      <c r="R79" s="58"/>
      <c r="S79" s="58"/>
      <c r="T79" s="58">
        <v>18</v>
      </c>
      <c r="U79" s="66">
        <f t="shared" si="2"/>
        <v>18</v>
      </c>
      <c r="W79" s="59">
        <v>3.6</v>
      </c>
      <c r="Y79" s="57">
        <f t="shared" si="3"/>
        <v>21.6</v>
      </c>
    </row>
    <row r="80" spans="2:25" x14ac:dyDescent="0.2">
      <c r="B80" s="37" t="s">
        <v>83</v>
      </c>
      <c r="C80" s="37">
        <v>1548</v>
      </c>
      <c r="D80" s="37" t="s">
        <v>520</v>
      </c>
      <c r="E80" s="37" t="s">
        <v>98</v>
      </c>
      <c r="G80" s="58"/>
      <c r="H80" s="58"/>
      <c r="I80" s="58"/>
      <c r="J80" s="58"/>
      <c r="K80" s="58"/>
      <c r="L80" s="58"/>
      <c r="M80" s="58"/>
      <c r="N80" s="58"/>
      <c r="O80" s="58"/>
      <c r="P80" s="58"/>
      <c r="Q80" s="58"/>
      <c r="R80" s="58"/>
      <c r="S80" s="58"/>
      <c r="T80" s="58">
        <v>100</v>
      </c>
      <c r="U80" s="66">
        <f t="shared" si="2"/>
        <v>100</v>
      </c>
      <c r="W80" s="59"/>
      <c r="Y80" s="57">
        <f t="shared" si="3"/>
        <v>100</v>
      </c>
    </row>
    <row r="81" spans="2:27" x14ac:dyDescent="0.2">
      <c r="B81" s="37" t="s">
        <v>84</v>
      </c>
      <c r="C81" s="37">
        <v>1547</v>
      </c>
      <c r="D81" s="37" t="s">
        <v>521</v>
      </c>
      <c r="E81" s="37" t="s">
        <v>98</v>
      </c>
      <c r="G81" s="58"/>
      <c r="H81" s="58"/>
      <c r="I81" s="58"/>
      <c r="J81" s="58"/>
      <c r="K81" s="58"/>
      <c r="L81" s="58"/>
      <c r="M81" s="58"/>
      <c r="N81" s="58"/>
      <c r="O81" s="58"/>
      <c r="P81" s="58"/>
      <c r="Q81" s="58"/>
      <c r="R81" s="58"/>
      <c r="S81" s="58"/>
      <c r="T81" s="58">
        <v>500</v>
      </c>
      <c r="U81" s="66">
        <f t="shared" si="2"/>
        <v>500</v>
      </c>
      <c r="W81" s="59"/>
      <c r="Y81" s="57">
        <f t="shared" si="3"/>
        <v>500</v>
      </c>
    </row>
    <row r="82" spans="2:27" x14ac:dyDescent="0.2">
      <c r="B82" s="37" t="s">
        <v>84</v>
      </c>
      <c r="C82" s="37">
        <v>3265</v>
      </c>
      <c r="D82" s="37" t="s">
        <v>522</v>
      </c>
      <c r="E82" s="37" t="s">
        <v>98</v>
      </c>
      <c r="G82" s="58">
        <v>734.61</v>
      </c>
      <c r="H82" s="58">
        <v>19.350000000000001</v>
      </c>
      <c r="I82" s="58"/>
      <c r="J82" s="58">
        <v>27.27</v>
      </c>
      <c r="K82" s="58"/>
      <c r="L82" s="58"/>
      <c r="M82" s="58"/>
      <c r="N82" s="58"/>
      <c r="O82" s="58"/>
      <c r="P82" s="58">
        <v>80</v>
      </c>
      <c r="Q82" s="58"/>
      <c r="R82" s="58"/>
      <c r="S82" s="58"/>
      <c r="T82" s="58"/>
      <c r="U82" s="66">
        <f t="shared" si="2"/>
        <v>861.23</v>
      </c>
      <c r="W82" s="59"/>
      <c r="Y82" s="57">
        <f t="shared" si="3"/>
        <v>861.23</v>
      </c>
    </row>
    <row r="83" spans="2:27" x14ac:dyDescent="0.2">
      <c r="B83" s="37" t="s">
        <v>84</v>
      </c>
      <c r="C83" s="37" t="s">
        <v>414</v>
      </c>
      <c r="D83" s="37" t="s">
        <v>523</v>
      </c>
      <c r="E83" s="37" t="s">
        <v>98</v>
      </c>
      <c r="G83" s="58"/>
      <c r="H83" s="58"/>
      <c r="I83" s="58"/>
      <c r="J83" s="58"/>
      <c r="K83" s="58"/>
      <c r="L83" s="58"/>
      <c r="M83" s="58"/>
      <c r="N83" s="58"/>
      <c r="O83" s="58"/>
      <c r="P83" s="58">
        <v>389.22</v>
      </c>
      <c r="Q83" s="58"/>
      <c r="R83" s="58"/>
      <c r="S83" s="58"/>
      <c r="T83" s="58"/>
      <c r="U83" s="66">
        <f t="shared" si="2"/>
        <v>389.22</v>
      </c>
      <c r="W83" s="59"/>
      <c r="Y83" s="57">
        <f t="shared" si="3"/>
        <v>389.22</v>
      </c>
    </row>
    <row r="84" spans="2:27" x14ac:dyDescent="0.2">
      <c r="B84" s="37" t="s">
        <v>84</v>
      </c>
      <c r="C84" s="37" t="s">
        <v>524</v>
      </c>
      <c r="D84" s="37" t="s">
        <v>525</v>
      </c>
      <c r="E84" s="37" t="s">
        <v>98</v>
      </c>
      <c r="G84" s="58"/>
      <c r="H84" s="58"/>
      <c r="I84" s="58"/>
      <c r="J84" s="58"/>
      <c r="K84" s="58"/>
      <c r="L84" s="58"/>
      <c r="M84" s="58"/>
      <c r="N84" s="58"/>
      <c r="O84" s="58"/>
      <c r="P84" s="58"/>
      <c r="Q84" s="58"/>
      <c r="R84" s="58">
        <v>10</v>
      </c>
      <c r="S84" s="58"/>
      <c r="T84" s="58"/>
      <c r="U84" s="66">
        <f t="shared" si="2"/>
        <v>10</v>
      </c>
      <c r="W84" s="59"/>
      <c r="Y84" s="57">
        <f t="shared" si="3"/>
        <v>10</v>
      </c>
    </row>
    <row r="85" spans="2:27" x14ac:dyDescent="0.2">
      <c r="B85" s="37" t="s">
        <v>84</v>
      </c>
      <c r="C85" s="37" t="s">
        <v>526</v>
      </c>
      <c r="D85" s="37" t="s">
        <v>527</v>
      </c>
      <c r="E85" s="37" t="s">
        <v>98</v>
      </c>
      <c r="G85" s="58"/>
      <c r="H85" s="58"/>
      <c r="I85" s="58"/>
      <c r="J85" s="58">
        <v>23.4</v>
      </c>
      <c r="K85" s="58"/>
      <c r="L85" s="58"/>
      <c r="M85" s="58"/>
      <c r="N85" s="58"/>
      <c r="O85" s="58"/>
      <c r="P85" s="58">
        <v>80</v>
      </c>
      <c r="Q85" s="58">
        <v>231.3</v>
      </c>
      <c r="R85" s="58"/>
      <c r="S85" s="58"/>
      <c r="T85" s="58"/>
      <c r="U85" s="66">
        <f t="shared" si="2"/>
        <v>334.70000000000005</v>
      </c>
      <c r="W85" s="59">
        <v>46.26</v>
      </c>
      <c r="Y85" s="57">
        <f t="shared" si="3"/>
        <v>380.96000000000004</v>
      </c>
    </row>
    <row r="86" spans="2:27" x14ac:dyDescent="0.2">
      <c r="B86" s="37" t="s">
        <v>84</v>
      </c>
      <c r="C86" s="37" t="s">
        <v>528</v>
      </c>
      <c r="D86" s="37" t="s">
        <v>529</v>
      </c>
      <c r="E86" s="37" t="s">
        <v>98</v>
      </c>
      <c r="G86" s="58"/>
      <c r="H86" s="58"/>
      <c r="I86" s="58"/>
      <c r="J86" s="58"/>
      <c r="K86" s="58"/>
      <c r="L86" s="58"/>
      <c r="M86" s="58"/>
      <c r="N86" s="58"/>
      <c r="O86" s="58"/>
      <c r="P86" s="58"/>
      <c r="Q86" s="58"/>
      <c r="R86" s="58"/>
      <c r="S86" s="58"/>
      <c r="T86" s="58">
        <v>30</v>
      </c>
      <c r="U86" s="66">
        <f t="shared" si="2"/>
        <v>30</v>
      </c>
      <c r="W86" s="59">
        <v>6</v>
      </c>
      <c r="Y86" s="57">
        <f t="shared" si="3"/>
        <v>36</v>
      </c>
      <c r="AA86">
        <v>413.56</v>
      </c>
    </row>
    <row r="87" spans="2:27" x14ac:dyDescent="0.2">
      <c r="B87" s="37" t="s">
        <v>84</v>
      </c>
      <c r="C87" s="37" t="s">
        <v>530</v>
      </c>
      <c r="D87" s="37" t="s">
        <v>531</v>
      </c>
      <c r="E87" s="37" t="s">
        <v>98</v>
      </c>
      <c r="G87" s="58"/>
      <c r="H87" s="58"/>
      <c r="I87" s="58"/>
      <c r="J87" s="58"/>
      <c r="K87" s="58"/>
      <c r="L87" s="58"/>
      <c r="M87" s="58"/>
      <c r="N87" s="58"/>
      <c r="O87" s="58"/>
      <c r="P87" s="58">
        <v>82.91</v>
      </c>
      <c r="Q87" s="58"/>
      <c r="R87" s="58"/>
      <c r="S87" s="58"/>
      <c r="T87" s="58"/>
      <c r="U87" s="66">
        <f t="shared" si="2"/>
        <v>82.91</v>
      </c>
      <c r="W87" s="59"/>
      <c r="Y87" s="57">
        <f t="shared" si="3"/>
        <v>82.91</v>
      </c>
    </row>
    <row r="88" spans="2:27" x14ac:dyDescent="0.2">
      <c r="B88" s="37" t="s">
        <v>84</v>
      </c>
      <c r="C88" s="37" t="s">
        <v>532</v>
      </c>
      <c r="D88" s="37" t="s">
        <v>533</v>
      </c>
      <c r="E88" s="37" t="s">
        <v>98</v>
      </c>
      <c r="G88" s="58"/>
      <c r="H88" s="58"/>
      <c r="I88" s="58"/>
      <c r="J88" s="58"/>
      <c r="K88" s="58"/>
      <c r="L88" s="58"/>
      <c r="M88" s="58"/>
      <c r="N88" s="58"/>
      <c r="O88" s="58"/>
      <c r="P88" s="58"/>
      <c r="Q88" s="58"/>
      <c r="R88" s="58">
        <v>60</v>
      </c>
      <c r="S88" s="58"/>
      <c r="T88" s="58"/>
      <c r="U88" s="66">
        <f t="shared" si="2"/>
        <v>60</v>
      </c>
      <c r="W88" s="59"/>
      <c r="Y88" s="57">
        <f t="shared" si="3"/>
        <v>60</v>
      </c>
    </row>
    <row r="89" spans="2:27" x14ac:dyDescent="0.2">
      <c r="B89" s="37" t="s">
        <v>84</v>
      </c>
      <c r="C89" s="37">
        <v>1545</v>
      </c>
      <c r="D89" s="37" t="s">
        <v>534</v>
      </c>
      <c r="E89" s="37" t="s">
        <v>98</v>
      </c>
      <c r="G89" s="58"/>
      <c r="H89" s="58"/>
      <c r="I89" s="58"/>
      <c r="J89" s="58"/>
      <c r="K89" s="58"/>
      <c r="L89" s="58"/>
      <c r="M89" s="58"/>
      <c r="N89" s="58"/>
      <c r="O89" s="58"/>
      <c r="P89" s="58"/>
      <c r="Q89" s="58"/>
      <c r="R89" s="58"/>
      <c r="S89" s="58"/>
      <c r="T89" s="58">
        <v>243.32</v>
      </c>
      <c r="U89" s="66">
        <f t="shared" si="2"/>
        <v>243.32</v>
      </c>
      <c r="W89" s="59"/>
      <c r="Y89" s="57">
        <f t="shared" si="3"/>
        <v>243.32</v>
      </c>
    </row>
    <row r="90" spans="2:27" x14ac:dyDescent="0.2">
      <c r="B90" s="37" t="s">
        <v>84</v>
      </c>
      <c r="C90" s="37" t="s">
        <v>535</v>
      </c>
      <c r="D90" s="37" t="s">
        <v>536</v>
      </c>
      <c r="E90" s="37" t="s">
        <v>98</v>
      </c>
      <c r="G90" s="58">
        <v>318.67</v>
      </c>
      <c r="H90" s="58"/>
      <c r="I90" s="58"/>
      <c r="J90" s="58"/>
      <c r="K90" s="58"/>
      <c r="L90" s="58"/>
      <c r="M90" s="58"/>
      <c r="N90" s="58"/>
      <c r="O90" s="58"/>
      <c r="P90" s="58"/>
      <c r="Q90" s="58"/>
      <c r="R90" s="58"/>
      <c r="S90" s="58"/>
      <c r="T90" s="58"/>
      <c r="U90" s="66">
        <f t="shared" si="2"/>
        <v>318.67</v>
      </c>
      <c r="W90" s="59"/>
      <c r="Y90" s="57">
        <f t="shared" si="3"/>
        <v>318.67</v>
      </c>
    </row>
    <row r="91" spans="2:27" x14ac:dyDescent="0.2">
      <c r="B91" s="37" t="s">
        <v>84</v>
      </c>
      <c r="C91" s="37" t="s">
        <v>265</v>
      </c>
      <c r="D91" s="37" t="s">
        <v>494</v>
      </c>
      <c r="E91" s="37" t="s">
        <v>98</v>
      </c>
      <c r="G91" s="58"/>
      <c r="H91" s="58"/>
      <c r="I91" s="58"/>
      <c r="J91" s="58"/>
      <c r="K91" s="58"/>
      <c r="L91" s="58"/>
      <c r="M91" s="58"/>
      <c r="N91" s="58"/>
      <c r="O91" s="58"/>
      <c r="P91" s="58"/>
      <c r="Q91" s="58"/>
      <c r="R91" s="58"/>
      <c r="S91" s="58"/>
      <c r="T91" s="58">
        <v>18</v>
      </c>
      <c r="U91" s="66">
        <f t="shared" si="2"/>
        <v>18</v>
      </c>
      <c r="W91" s="59">
        <v>3.6</v>
      </c>
      <c r="Y91" s="57">
        <f t="shared" si="3"/>
        <v>21.6</v>
      </c>
    </row>
    <row r="92" spans="2:27" x14ac:dyDescent="0.2">
      <c r="B92" s="37" t="s">
        <v>84</v>
      </c>
      <c r="C92" s="37" t="s">
        <v>69</v>
      </c>
      <c r="D92" s="37" t="s">
        <v>431</v>
      </c>
      <c r="E92" s="37" t="s">
        <v>98</v>
      </c>
      <c r="G92" s="58"/>
      <c r="H92" s="58"/>
      <c r="I92" s="58"/>
      <c r="J92" s="58"/>
      <c r="K92" s="58"/>
      <c r="L92" s="58"/>
      <c r="M92" s="58"/>
      <c r="N92" s="58"/>
      <c r="O92" s="58">
        <v>50</v>
      </c>
      <c r="P92" s="58"/>
      <c r="Q92" s="58"/>
      <c r="R92" s="58"/>
      <c r="S92" s="58"/>
      <c r="T92" s="58"/>
      <c r="U92" s="66">
        <f t="shared" si="2"/>
        <v>50</v>
      </c>
      <c r="W92" s="59"/>
      <c r="Y92" s="57">
        <f t="shared" si="3"/>
        <v>50</v>
      </c>
    </row>
    <row r="93" spans="2:27" x14ac:dyDescent="0.2">
      <c r="B93" s="37"/>
      <c r="C93" s="37"/>
      <c r="D93" s="37"/>
      <c r="E93" s="37"/>
      <c r="G93" s="58"/>
      <c r="H93" s="58"/>
      <c r="I93" s="58"/>
      <c r="J93" s="58"/>
      <c r="K93" s="58"/>
      <c r="L93" s="58"/>
      <c r="M93" s="58"/>
      <c r="N93" s="58"/>
      <c r="O93" s="58"/>
      <c r="P93" s="58"/>
      <c r="Q93" s="58"/>
      <c r="R93" s="58"/>
      <c r="S93" s="58"/>
      <c r="T93" s="58"/>
      <c r="U93" s="66">
        <f t="shared" si="2"/>
        <v>0</v>
      </c>
      <c r="W93" s="59"/>
      <c r="Y93" s="57">
        <f t="shared" si="3"/>
        <v>0</v>
      </c>
    </row>
    <row r="94" spans="2:27" ht="11.25" customHeight="1" x14ac:dyDescent="0.2">
      <c r="B94" s="37"/>
      <c r="C94" s="37"/>
      <c r="D94" s="37"/>
      <c r="E94" s="37"/>
      <c r="G94" s="58"/>
      <c r="H94" s="58"/>
      <c r="I94" s="58"/>
      <c r="J94" s="58"/>
      <c r="K94" s="58"/>
      <c r="L94" s="58"/>
      <c r="M94" s="58"/>
      <c r="N94" s="58"/>
      <c r="O94" s="58"/>
      <c r="P94" s="58"/>
      <c r="Q94" s="58"/>
      <c r="R94" s="58"/>
      <c r="S94" s="58"/>
      <c r="T94" s="58"/>
      <c r="U94" s="66">
        <f t="shared" si="2"/>
        <v>0</v>
      </c>
      <c r="W94" s="59"/>
      <c r="Y94" s="57">
        <f t="shared" si="3"/>
        <v>0</v>
      </c>
    </row>
    <row r="95" spans="2:27" ht="11.25" customHeight="1" x14ac:dyDescent="0.2">
      <c r="B95" s="37"/>
      <c r="C95" s="37"/>
      <c r="D95" s="37"/>
      <c r="E95" s="37"/>
      <c r="G95" s="58"/>
      <c r="H95" s="58"/>
      <c r="I95" s="58"/>
      <c r="J95" s="58"/>
      <c r="K95" s="58"/>
      <c r="L95" s="58"/>
      <c r="M95" s="58"/>
      <c r="N95" s="58"/>
      <c r="O95" s="58"/>
      <c r="P95" s="58"/>
      <c r="Q95" s="58"/>
      <c r="R95" s="58"/>
      <c r="S95" s="58"/>
      <c r="T95" s="58"/>
      <c r="U95" s="66">
        <f t="shared" si="2"/>
        <v>0</v>
      </c>
      <c r="W95" s="59"/>
      <c r="Y95" s="113">
        <f t="shared" si="3"/>
        <v>0</v>
      </c>
    </row>
    <row r="96" spans="2:27" ht="11.25" customHeight="1" x14ac:dyDescent="0.2">
      <c r="B96" s="37"/>
      <c r="C96" s="37"/>
      <c r="D96" s="37"/>
      <c r="E96" s="37"/>
      <c r="G96" s="58"/>
      <c r="H96" s="58"/>
      <c r="I96" s="58"/>
      <c r="J96" s="58"/>
      <c r="K96" s="58"/>
      <c r="L96" s="58"/>
      <c r="M96" s="58"/>
      <c r="N96" s="58"/>
      <c r="O96" s="58"/>
      <c r="P96" s="58"/>
      <c r="Q96" s="58"/>
      <c r="R96" s="58"/>
      <c r="S96" s="58"/>
      <c r="T96" s="58"/>
      <c r="U96" s="66">
        <f t="shared" si="2"/>
        <v>0</v>
      </c>
      <c r="W96" s="59"/>
      <c r="Y96" s="113">
        <f t="shared" si="3"/>
        <v>0</v>
      </c>
    </row>
    <row r="97" spans="2:25" x14ac:dyDescent="0.2">
      <c r="B97" s="37"/>
      <c r="C97" s="37"/>
      <c r="D97" s="37"/>
      <c r="E97" s="37"/>
      <c r="G97" s="58"/>
      <c r="H97" s="58"/>
      <c r="I97" s="58"/>
      <c r="J97" s="58"/>
      <c r="K97" s="58"/>
      <c r="L97" s="58"/>
      <c r="M97" s="58"/>
      <c r="N97" s="58"/>
      <c r="O97" s="58"/>
      <c r="P97" s="58"/>
      <c r="Q97" s="58"/>
      <c r="R97" s="58"/>
      <c r="S97" s="58"/>
      <c r="T97" s="58"/>
      <c r="U97" s="66">
        <f t="shared" si="2"/>
        <v>0</v>
      </c>
      <c r="W97" s="59"/>
      <c r="Y97" s="57"/>
    </row>
    <row r="98" spans="2:25" ht="13.5" thickBot="1" x14ac:dyDescent="0.25">
      <c r="B98" s="37"/>
      <c r="C98" s="37"/>
      <c r="D98" s="37"/>
      <c r="E98" s="37"/>
      <c r="G98" s="60">
        <f t="shared" ref="G98:T98" si="4">SUM(G2:G97)</f>
        <v>5081.59</v>
      </c>
      <c r="H98" s="60">
        <f t="shared" si="4"/>
        <v>413.49</v>
      </c>
      <c r="I98" s="60">
        <f t="shared" si="4"/>
        <v>213.17</v>
      </c>
      <c r="J98" s="60">
        <f t="shared" si="4"/>
        <v>383.38</v>
      </c>
      <c r="K98" s="60">
        <f t="shared" si="4"/>
        <v>250</v>
      </c>
      <c r="L98" s="60">
        <f t="shared" si="4"/>
        <v>155.5</v>
      </c>
      <c r="M98" s="60">
        <f t="shared" si="4"/>
        <v>0</v>
      </c>
      <c r="N98" s="60">
        <f t="shared" si="4"/>
        <v>805.84</v>
      </c>
      <c r="O98" s="60">
        <f t="shared" si="4"/>
        <v>300</v>
      </c>
      <c r="P98" s="60">
        <f t="shared" si="4"/>
        <v>3378.8</v>
      </c>
      <c r="Q98" s="60">
        <f t="shared" si="4"/>
        <v>2702.65</v>
      </c>
      <c r="R98" s="60">
        <f t="shared" si="4"/>
        <v>381</v>
      </c>
      <c r="S98" s="60">
        <f t="shared" si="4"/>
        <v>179.07999999999998</v>
      </c>
      <c r="T98" s="60">
        <f t="shared" si="4"/>
        <v>5916.17</v>
      </c>
      <c r="V98" s="60"/>
      <c r="W98" s="60">
        <f>SUM(W2:W97)</f>
        <v>983.6</v>
      </c>
      <c r="X98" s="60"/>
      <c r="Y98" s="60">
        <f>SUM(Y2:Y97)</f>
        <v>21144.269999999993</v>
      </c>
    </row>
    <row r="99" spans="2:25" ht="13.5" thickTop="1" x14ac:dyDescent="0.2"/>
    <row r="101" spans="2:25" x14ac:dyDescent="0.2">
      <c r="B101" s="38" t="s">
        <v>72</v>
      </c>
      <c r="Y101" s="66">
        <f>SUM(G98:T98)</f>
        <v>20160.669999999998</v>
      </c>
    </row>
    <row r="102" spans="2:25" ht="13.5" thickBot="1" x14ac:dyDescent="0.25"/>
    <row r="103" spans="2:25" x14ac:dyDescent="0.2">
      <c r="D103" s="46" t="s">
        <v>73</v>
      </c>
      <c r="E103" s="47"/>
      <c r="F103" s="47"/>
      <c r="G103" s="121">
        <f t="shared" ref="G103:T114" si="5">SUMIF($B$2:$B$97,$D103,G$2:G$97)</f>
        <v>366.21</v>
      </c>
      <c r="H103" s="48">
        <f t="shared" si="5"/>
        <v>281.39</v>
      </c>
      <c r="I103" s="48">
        <f t="shared" si="5"/>
        <v>0</v>
      </c>
      <c r="J103" s="48">
        <f t="shared" si="5"/>
        <v>0</v>
      </c>
      <c r="K103" s="48">
        <f t="shared" si="5"/>
        <v>0</v>
      </c>
      <c r="L103" s="48">
        <f t="shared" si="5"/>
        <v>0</v>
      </c>
      <c r="M103" s="48">
        <f t="shared" si="5"/>
        <v>0</v>
      </c>
      <c r="N103" s="48">
        <f t="shared" si="5"/>
        <v>0</v>
      </c>
      <c r="O103" s="48">
        <f t="shared" si="5"/>
        <v>0</v>
      </c>
      <c r="P103" s="48">
        <f t="shared" si="5"/>
        <v>507.12</v>
      </c>
      <c r="Q103" s="48">
        <f t="shared" si="5"/>
        <v>200.49</v>
      </c>
      <c r="R103" s="48">
        <f t="shared" si="5"/>
        <v>0</v>
      </c>
      <c r="S103" s="48">
        <f t="shared" si="5"/>
        <v>0</v>
      </c>
      <c r="T103" s="48">
        <f t="shared" si="5"/>
        <v>218.1</v>
      </c>
      <c r="U103" s="55">
        <f>SUM(F103:T103)</f>
        <v>1573.3099999999997</v>
      </c>
      <c r="V103" s="34">
        <f t="shared" ref="V103:V114" si="6">SUMIF($B$4:$B$74,$D103,V$4:V$74)</f>
        <v>0</v>
      </c>
      <c r="W103" s="34">
        <f t="shared" ref="W103:W114" si="7">SUMIF($B$2:$B$97,$D103,W$2:W$97)</f>
        <v>53.46</v>
      </c>
      <c r="X103" s="34">
        <f t="shared" ref="X103:X114" si="8">SUMIF($B$4:$B$74,$D103,X$4:X$74)</f>
        <v>0</v>
      </c>
      <c r="Y103" s="34">
        <f>SUM(U103:W103)</f>
        <v>1626.7699999999998</v>
      </c>
    </row>
    <row r="104" spans="2:25" x14ac:dyDescent="0.2">
      <c r="D104" s="49" t="s">
        <v>74</v>
      </c>
      <c r="G104" s="122">
        <f t="shared" si="5"/>
        <v>366.21</v>
      </c>
      <c r="H104" s="34">
        <f t="shared" si="5"/>
        <v>0</v>
      </c>
      <c r="I104" s="34">
        <f t="shared" si="5"/>
        <v>213.17</v>
      </c>
      <c r="J104" s="34">
        <f t="shared" si="5"/>
        <v>43.57</v>
      </c>
      <c r="K104" s="34">
        <f t="shared" si="5"/>
        <v>0</v>
      </c>
      <c r="L104" s="34">
        <f t="shared" si="5"/>
        <v>155.5</v>
      </c>
      <c r="M104" s="34">
        <f t="shared" si="5"/>
        <v>0</v>
      </c>
      <c r="N104" s="34">
        <f t="shared" si="5"/>
        <v>805.84</v>
      </c>
      <c r="O104" s="34">
        <f t="shared" si="5"/>
        <v>50</v>
      </c>
      <c r="P104" s="34">
        <f t="shared" si="5"/>
        <v>95.53</v>
      </c>
      <c r="Q104" s="34">
        <f t="shared" si="5"/>
        <v>56.59</v>
      </c>
      <c r="R104" s="34">
        <f t="shared" si="5"/>
        <v>52</v>
      </c>
      <c r="S104" s="34">
        <f t="shared" si="5"/>
        <v>40</v>
      </c>
      <c r="T104" s="34">
        <f t="shared" si="5"/>
        <v>1234.77</v>
      </c>
      <c r="U104" s="50">
        <f t="shared" ref="U104:U114" si="9">SUM(F104:T104)</f>
        <v>3113.18</v>
      </c>
      <c r="V104" s="34">
        <f t="shared" si="6"/>
        <v>0</v>
      </c>
      <c r="W104" s="34">
        <f t="shared" si="7"/>
        <v>70.550000000000011</v>
      </c>
      <c r="X104" s="34">
        <f t="shared" si="8"/>
        <v>0</v>
      </c>
      <c r="Y104" s="34">
        <f t="shared" ref="Y104:Y114" si="10">SUM(U104:W104)</f>
        <v>3183.73</v>
      </c>
    </row>
    <row r="105" spans="2:25" x14ac:dyDescent="0.2">
      <c r="D105" s="49" t="s">
        <v>75</v>
      </c>
      <c r="G105" s="122">
        <f t="shared" si="5"/>
        <v>366.21</v>
      </c>
      <c r="H105" s="34">
        <f t="shared" si="5"/>
        <v>0</v>
      </c>
      <c r="I105" s="34">
        <f t="shared" si="5"/>
        <v>0</v>
      </c>
      <c r="J105" s="34">
        <f t="shared" si="5"/>
        <v>0</v>
      </c>
      <c r="K105" s="34">
        <f t="shared" si="5"/>
        <v>0</v>
      </c>
      <c r="L105" s="34">
        <f t="shared" si="5"/>
        <v>0</v>
      </c>
      <c r="M105" s="34">
        <f t="shared" si="5"/>
        <v>0</v>
      </c>
      <c r="N105" s="34">
        <f t="shared" si="5"/>
        <v>0</v>
      </c>
      <c r="O105" s="34">
        <f t="shared" si="5"/>
        <v>0</v>
      </c>
      <c r="P105" s="34">
        <f t="shared" si="5"/>
        <v>262.58</v>
      </c>
      <c r="Q105" s="34">
        <f t="shared" si="5"/>
        <v>40.4</v>
      </c>
      <c r="R105" s="34">
        <f t="shared" si="5"/>
        <v>24</v>
      </c>
      <c r="S105" s="34">
        <f t="shared" si="5"/>
        <v>16</v>
      </c>
      <c r="T105" s="34">
        <f t="shared" si="5"/>
        <v>40.409999999999997</v>
      </c>
      <c r="U105" s="50">
        <f t="shared" si="9"/>
        <v>749.59999999999991</v>
      </c>
      <c r="V105" s="34">
        <f t="shared" si="6"/>
        <v>0</v>
      </c>
      <c r="W105" s="34">
        <f t="shared" si="7"/>
        <v>20.66</v>
      </c>
      <c r="X105" s="34">
        <f t="shared" si="8"/>
        <v>0</v>
      </c>
      <c r="Y105" s="34">
        <f t="shared" si="10"/>
        <v>770.25999999999988</v>
      </c>
    </row>
    <row r="106" spans="2:25" x14ac:dyDescent="0.2">
      <c r="D106" s="49" t="s">
        <v>76</v>
      </c>
      <c r="G106" s="122">
        <f t="shared" si="5"/>
        <v>366.21</v>
      </c>
      <c r="H106" s="34">
        <f t="shared" si="5"/>
        <v>28.8</v>
      </c>
      <c r="I106" s="34">
        <f t="shared" si="5"/>
        <v>0</v>
      </c>
      <c r="J106" s="34">
        <f t="shared" si="5"/>
        <v>0</v>
      </c>
      <c r="K106" s="34">
        <f t="shared" si="5"/>
        <v>50</v>
      </c>
      <c r="L106" s="34">
        <f t="shared" si="5"/>
        <v>0</v>
      </c>
      <c r="M106" s="34">
        <f t="shared" si="5"/>
        <v>0</v>
      </c>
      <c r="N106" s="34">
        <f t="shared" si="5"/>
        <v>0</v>
      </c>
      <c r="O106" s="34">
        <f t="shared" si="5"/>
        <v>0</v>
      </c>
      <c r="P106" s="34">
        <f t="shared" si="5"/>
        <v>59.17</v>
      </c>
      <c r="Q106" s="34">
        <f t="shared" si="5"/>
        <v>40.4</v>
      </c>
      <c r="R106" s="34">
        <f t="shared" si="5"/>
        <v>60</v>
      </c>
      <c r="S106" s="34">
        <f t="shared" si="5"/>
        <v>58.08</v>
      </c>
      <c r="T106" s="34">
        <f t="shared" si="5"/>
        <v>265</v>
      </c>
      <c r="U106" s="50">
        <f t="shared" si="9"/>
        <v>927.66000000000008</v>
      </c>
      <c r="V106" s="34">
        <f t="shared" si="6"/>
        <v>0</v>
      </c>
      <c r="W106" s="34">
        <f t="shared" si="7"/>
        <v>72.92</v>
      </c>
      <c r="X106" s="34">
        <f t="shared" si="8"/>
        <v>0</v>
      </c>
      <c r="Y106" s="34">
        <f t="shared" si="10"/>
        <v>1000.58</v>
      </c>
    </row>
    <row r="107" spans="2:25" x14ac:dyDescent="0.2">
      <c r="D107" s="49" t="s">
        <v>77</v>
      </c>
      <c r="G107" s="122">
        <f t="shared" si="5"/>
        <v>0</v>
      </c>
      <c r="H107" s="34">
        <f t="shared" si="5"/>
        <v>0</v>
      </c>
      <c r="I107" s="34">
        <f t="shared" si="5"/>
        <v>0</v>
      </c>
      <c r="J107" s="34">
        <f t="shared" si="5"/>
        <v>0</v>
      </c>
      <c r="K107" s="34">
        <f t="shared" si="5"/>
        <v>0</v>
      </c>
      <c r="L107" s="34">
        <f t="shared" si="5"/>
        <v>0</v>
      </c>
      <c r="M107" s="34">
        <f t="shared" si="5"/>
        <v>0</v>
      </c>
      <c r="N107" s="34">
        <f t="shared" si="5"/>
        <v>0</v>
      </c>
      <c r="O107" s="34">
        <f t="shared" si="5"/>
        <v>0</v>
      </c>
      <c r="P107" s="34">
        <f t="shared" si="5"/>
        <v>0</v>
      </c>
      <c r="Q107" s="34">
        <f t="shared" si="5"/>
        <v>0</v>
      </c>
      <c r="R107" s="34">
        <f t="shared" si="5"/>
        <v>0</v>
      </c>
      <c r="S107" s="34">
        <f t="shared" si="5"/>
        <v>0</v>
      </c>
      <c r="T107" s="34">
        <f t="shared" si="5"/>
        <v>0</v>
      </c>
      <c r="U107" s="50">
        <f t="shared" si="9"/>
        <v>0</v>
      </c>
      <c r="V107" s="34">
        <f t="shared" si="6"/>
        <v>0</v>
      </c>
      <c r="W107" s="34">
        <f t="shared" si="7"/>
        <v>0</v>
      </c>
      <c r="X107" s="34">
        <f t="shared" si="8"/>
        <v>0</v>
      </c>
      <c r="Y107" s="34">
        <f t="shared" si="10"/>
        <v>0</v>
      </c>
    </row>
    <row r="108" spans="2:25" x14ac:dyDescent="0.2">
      <c r="D108" s="49" t="s">
        <v>78</v>
      </c>
      <c r="G108" s="122">
        <f t="shared" si="5"/>
        <v>732.42</v>
      </c>
      <c r="H108" s="34">
        <f t="shared" si="5"/>
        <v>0</v>
      </c>
      <c r="I108" s="34">
        <f t="shared" si="5"/>
        <v>0</v>
      </c>
      <c r="J108" s="34">
        <f t="shared" si="5"/>
        <v>190.86</v>
      </c>
      <c r="K108" s="34">
        <f t="shared" si="5"/>
        <v>0</v>
      </c>
      <c r="L108" s="34">
        <f t="shared" si="5"/>
        <v>0</v>
      </c>
      <c r="M108" s="34">
        <f t="shared" si="5"/>
        <v>0</v>
      </c>
      <c r="N108" s="34">
        <f t="shared" si="5"/>
        <v>0</v>
      </c>
      <c r="O108" s="34">
        <f t="shared" si="5"/>
        <v>200</v>
      </c>
      <c r="P108" s="34">
        <f t="shared" si="5"/>
        <v>80</v>
      </c>
      <c r="Q108" s="34">
        <f t="shared" si="5"/>
        <v>0</v>
      </c>
      <c r="R108" s="34">
        <f t="shared" si="5"/>
        <v>50</v>
      </c>
      <c r="S108" s="34">
        <f t="shared" si="5"/>
        <v>0</v>
      </c>
      <c r="T108" s="34">
        <f t="shared" si="5"/>
        <v>351.49</v>
      </c>
      <c r="U108" s="50">
        <f t="shared" si="9"/>
        <v>1604.77</v>
      </c>
      <c r="V108" s="34">
        <f t="shared" si="6"/>
        <v>0</v>
      </c>
      <c r="W108" s="34">
        <f t="shared" si="7"/>
        <v>42.46</v>
      </c>
      <c r="X108" s="34">
        <f t="shared" si="8"/>
        <v>0</v>
      </c>
      <c r="Y108" s="34">
        <f t="shared" si="10"/>
        <v>1647.23</v>
      </c>
    </row>
    <row r="109" spans="2:25" x14ac:dyDescent="0.2">
      <c r="D109" s="49" t="s">
        <v>79</v>
      </c>
      <c r="G109" s="122">
        <f t="shared" si="5"/>
        <v>366.21</v>
      </c>
      <c r="H109" s="34">
        <f t="shared" si="5"/>
        <v>56.050000000000004</v>
      </c>
      <c r="I109" s="34">
        <f t="shared" si="5"/>
        <v>0</v>
      </c>
      <c r="J109" s="34">
        <f t="shared" si="5"/>
        <v>11.69</v>
      </c>
      <c r="K109" s="34">
        <f t="shared" si="5"/>
        <v>200</v>
      </c>
      <c r="L109" s="34">
        <f t="shared" si="5"/>
        <v>0</v>
      </c>
      <c r="M109" s="34">
        <f t="shared" si="5"/>
        <v>0</v>
      </c>
      <c r="N109" s="34">
        <f t="shared" si="5"/>
        <v>0</v>
      </c>
      <c r="O109" s="34">
        <f t="shared" si="5"/>
        <v>0</v>
      </c>
      <c r="P109" s="34">
        <f t="shared" si="5"/>
        <v>1325.22</v>
      </c>
      <c r="Q109" s="34">
        <f t="shared" si="5"/>
        <v>452.65</v>
      </c>
      <c r="R109" s="34">
        <f t="shared" si="5"/>
        <v>0</v>
      </c>
      <c r="S109" s="34">
        <f t="shared" si="5"/>
        <v>0</v>
      </c>
      <c r="T109" s="34">
        <f t="shared" si="5"/>
        <v>521.91</v>
      </c>
      <c r="U109" s="50">
        <f t="shared" si="9"/>
        <v>2933.73</v>
      </c>
      <c r="V109" s="34">
        <f t="shared" si="6"/>
        <v>0</v>
      </c>
      <c r="W109" s="34">
        <f t="shared" si="7"/>
        <v>126.18</v>
      </c>
      <c r="X109" s="34">
        <f t="shared" si="8"/>
        <v>0</v>
      </c>
      <c r="Y109" s="34">
        <f t="shared" si="10"/>
        <v>3059.91</v>
      </c>
    </row>
    <row r="110" spans="2:25" x14ac:dyDescent="0.2">
      <c r="D110" s="49" t="s">
        <v>80</v>
      </c>
      <c r="G110" s="122">
        <f t="shared" si="5"/>
        <v>366.21</v>
      </c>
      <c r="H110" s="34">
        <f t="shared" si="5"/>
        <v>0</v>
      </c>
      <c r="I110" s="34">
        <f t="shared" si="5"/>
        <v>0</v>
      </c>
      <c r="J110" s="34">
        <f t="shared" si="5"/>
        <v>11.69</v>
      </c>
      <c r="K110" s="34">
        <f t="shared" si="5"/>
        <v>0</v>
      </c>
      <c r="L110" s="34">
        <f t="shared" si="5"/>
        <v>0</v>
      </c>
      <c r="M110" s="34">
        <f t="shared" si="5"/>
        <v>0</v>
      </c>
      <c r="N110" s="34">
        <f t="shared" si="5"/>
        <v>0</v>
      </c>
      <c r="O110" s="34">
        <f t="shared" si="5"/>
        <v>0</v>
      </c>
      <c r="P110" s="34">
        <f t="shared" si="5"/>
        <v>80</v>
      </c>
      <c r="Q110" s="34">
        <f t="shared" si="5"/>
        <v>110.38</v>
      </c>
      <c r="R110" s="34">
        <f t="shared" si="5"/>
        <v>25</v>
      </c>
      <c r="S110" s="34">
        <f t="shared" si="5"/>
        <v>0</v>
      </c>
      <c r="T110" s="34">
        <f t="shared" si="5"/>
        <v>61.589999999999996</v>
      </c>
      <c r="U110" s="50">
        <f t="shared" si="9"/>
        <v>654.87</v>
      </c>
      <c r="V110" s="34">
        <f t="shared" si="6"/>
        <v>0</v>
      </c>
      <c r="W110" s="34">
        <f t="shared" si="7"/>
        <v>38.43</v>
      </c>
      <c r="X110" s="34">
        <f t="shared" si="8"/>
        <v>0</v>
      </c>
      <c r="Y110" s="34">
        <f t="shared" si="10"/>
        <v>693.3</v>
      </c>
    </row>
    <row r="111" spans="2:25" x14ac:dyDescent="0.2">
      <c r="D111" s="49" t="s">
        <v>81</v>
      </c>
      <c r="G111" s="122">
        <f t="shared" si="5"/>
        <v>366.21</v>
      </c>
      <c r="H111" s="34">
        <f t="shared" si="5"/>
        <v>0</v>
      </c>
      <c r="I111" s="34">
        <f t="shared" si="5"/>
        <v>0</v>
      </c>
      <c r="J111" s="34">
        <f t="shared" si="5"/>
        <v>71.400000000000006</v>
      </c>
      <c r="K111" s="34">
        <f t="shared" si="5"/>
        <v>0</v>
      </c>
      <c r="L111" s="34">
        <f t="shared" si="5"/>
        <v>0</v>
      </c>
      <c r="M111" s="34">
        <f t="shared" si="5"/>
        <v>0</v>
      </c>
      <c r="N111" s="34">
        <f t="shared" si="5"/>
        <v>0</v>
      </c>
      <c r="O111" s="34">
        <f t="shared" si="5"/>
        <v>0</v>
      </c>
      <c r="P111" s="34">
        <f t="shared" si="5"/>
        <v>219.96</v>
      </c>
      <c r="Q111" s="34">
        <f t="shared" si="5"/>
        <v>145.44</v>
      </c>
      <c r="R111" s="34">
        <f t="shared" si="5"/>
        <v>45</v>
      </c>
      <c r="S111" s="34">
        <f t="shared" si="5"/>
        <v>0</v>
      </c>
      <c r="T111" s="34">
        <f t="shared" si="5"/>
        <v>324.13</v>
      </c>
      <c r="U111" s="50">
        <f t="shared" si="9"/>
        <v>1172.1399999999999</v>
      </c>
      <c r="V111" s="34">
        <f t="shared" si="6"/>
        <v>0</v>
      </c>
      <c r="W111" s="34">
        <f t="shared" si="7"/>
        <v>106.96</v>
      </c>
      <c r="X111" s="34">
        <f t="shared" si="8"/>
        <v>0</v>
      </c>
      <c r="Y111" s="34">
        <f t="shared" si="10"/>
        <v>1279.0999999999999</v>
      </c>
    </row>
    <row r="112" spans="2:25" x14ac:dyDescent="0.2">
      <c r="D112" s="49" t="s">
        <v>82</v>
      </c>
      <c r="G112" s="122">
        <f t="shared" si="5"/>
        <v>366.21</v>
      </c>
      <c r="H112" s="34">
        <f t="shared" si="5"/>
        <v>27.9</v>
      </c>
      <c r="I112" s="34">
        <f t="shared" si="5"/>
        <v>0</v>
      </c>
      <c r="J112" s="34">
        <f t="shared" si="5"/>
        <v>0</v>
      </c>
      <c r="K112" s="34">
        <f t="shared" si="5"/>
        <v>0</v>
      </c>
      <c r="L112" s="34">
        <f t="shared" si="5"/>
        <v>0</v>
      </c>
      <c r="M112" s="34">
        <f t="shared" si="5"/>
        <v>0</v>
      </c>
      <c r="N112" s="34">
        <f t="shared" si="5"/>
        <v>0</v>
      </c>
      <c r="O112" s="34">
        <f t="shared" si="5"/>
        <v>0</v>
      </c>
      <c r="P112" s="34">
        <f t="shared" si="5"/>
        <v>37.090000000000003</v>
      </c>
      <c r="Q112" s="34">
        <f t="shared" si="5"/>
        <v>0</v>
      </c>
      <c r="R112" s="34">
        <f t="shared" si="5"/>
        <v>55</v>
      </c>
      <c r="S112" s="34">
        <f t="shared" si="5"/>
        <v>0</v>
      </c>
      <c r="T112" s="34">
        <f t="shared" si="5"/>
        <v>1900.52</v>
      </c>
      <c r="U112" s="50">
        <f t="shared" si="9"/>
        <v>2386.7199999999998</v>
      </c>
      <c r="V112" s="34">
        <f t="shared" si="6"/>
        <v>0</v>
      </c>
      <c r="W112" s="34">
        <f t="shared" si="7"/>
        <v>379.52000000000004</v>
      </c>
      <c r="X112" s="34">
        <f t="shared" si="8"/>
        <v>0</v>
      </c>
      <c r="Y112" s="34">
        <f t="shared" si="10"/>
        <v>2766.24</v>
      </c>
    </row>
    <row r="113" spans="2:25" x14ac:dyDescent="0.2">
      <c r="D113" s="49" t="s">
        <v>83</v>
      </c>
      <c r="G113" s="122">
        <f t="shared" si="5"/>
        <v>366.21</v>
      </c>
      <c r="H113" s="34">
        <f t="shared" si="5"/>
        <v>0</v>
      </c>
      <c r="I113" s="34">
        <f t="shared" si="5"/>
        <v>0</v>
      </c>
      <c r="J113" s="34">
        <f t="shared" si="5"/>
        <v>3.5</v>
      </c>
      <c r="K113" s="34">
        <f t="shared" si="5"/>
        <v>0</v>
      </c>
      <c r="L113" s="34">
        <f t="shared" si="5"/>
        <v>0</v>
      </c>
      <c r="M113" s="34">
        <f t="shared" si="5"/>
        <v>0</v>
      </c>
      <c r="N113" s="34">
        <f t="shared" si="5"/>
        <v>0</v>
      </c>
      <c r="O113" s="34">
        <f t="shared" si="5"/>
        <v>0</v>
      </c>
      <c r="P113" s="34">
        <f t="shared" si="5"/>
        <v>80</v>
      </c>
      <c r="Q113" s="34">
        <f t="shared" si="5"/>
        <v>1425</v>
      </c>
      <c r="R113" s="34">
        <f t="shared" si="5"/>
        <v>0</v>
      </c>
      <c r="S113" s="34">
        <f t="shared" si="5"/>
        <v>65</v>
      </c>
      <c r="T113" s="34">
        <f t="shared" si="5"/>
        <v>206.93</v>
      </c>
      <c r="U113" s="50">
        <f t="shared" si="9"/>
        <v>2146.64</v>
      </c>
      <c r="V113" s="34">
        <f t="shared" si="6"/>
        <v>0</v>
      </c>
      <c r="W113" s="34">
        <f t="shared" si="7"/>
        <v>16.600000000000001</v>
      </c>
      <c r="X113" s="34">
        <f t="shared" si="8"/>
        <v>0</v>
      </c>
      <c r="Y113" s="34">
        <f t="shared" si="10"/>
        <v>2163.2399999999998</v>
      </c>
    </row>
    <row r="114" spans="2:25" ht="13.5" thickBot="1" x14ac:dyDescent="0.25">
      <c r="D114" s="51" t="s">
        <v>84</v>
      </c>
      <c r="E114" s="52"/>
      <c r="F114" s="52"/>
      <c r="G114" s="123">
        <f t="shared" si="5"/>
        <v>1053.28</v>
      </c>
      <c r="H114" s="53">
        <f t="shared" si="5"/>
        <v>19.350000000000001</v>
      </c>
      <c r="I114" s="53">
        <f t="shared" si="5"/>
        <v>0</v>
      </c>
      <c r="J114" s="53">
        <f t="shared" si="5"/>
        <v>50.67</v>
      </c>
      <c r="K114" s="53">
        <f t="shared" si="5"/>
        <v>0</v>
      </c>
      <c r="L114" s="53">
        <f t="shared" si="5"/>
        <v>0</v>
      </c>
      <c r="M114" s="53">
        <f t="shared" si="5"/>
        <v>0</v>
      </c>
      <c r="N114" s="53">
        <f t="shared" si="5"/>
        <v>0</v>
      </c>
      <c r="O114" s="53">
        <f t="shared" si="5"/>
        <v>50</v>
      </c>
      <c r="P114" s="53">
        <f t="shared" si="5"/>
        <v>632.13</v>
      </c>
      <c r="Q114" s="53">
        <f t="shared" si="5"/>
        <v>231.3</v>
      </c>
      <c r="R114" s="53">
        <f t="shared" si="5"/>
        <v>70</v>
      </c>
      <c r="S114" s="53">
        <f t="shared" si="5"/>
        <v>0</v>
      </c>
      <c r="T114" s="53">
        <f t="shared" si="5"/>
        <v>791.31999999999994</v>
      </c>
      <c r="U114" s="54">
        <f t="shared" si="9"/>
        <v>2898.0499999999993</v>
      </c>
      <c r="V114" s="34">
        <f t="shared" si="6"/>
        <v>0</v>
      </c>
      <c r="W114" s="34">
        <f t="shared" si="7"/>
        <v>55.86</v>
      </c>
      <c r="X114" s="34">
        <f t="shared" si="8"/>
        <v>0</v>
      </c>
      <c r="Y114" s="34">
        <f t="shared" si="10"/>
        <v>2953.9099999999994</v>
      </c>
    </row>
    <row r="116" spans="2:25" x14ac:dyDescent="0.2">
      <c r="D116" t="s">
        <v>85</v>
      </c>
      <c r="G116" s="34">
        <f t="shared" ref="G116:T116" si="11">SUM(G103:G114)-G98</f>
        <v>0</v>
      </c>
      <c r="H116" s="34">
        <f t="shared" si="11"/>
        <v>0</v>
      </c>
      <c r="I116" s="34">
        <f t="shared" si="11"/>
        <v>0</v>
      </c>
      <c r="J116" s="34">
        <f t="shared" si="11"/>
        <v>0</v>
      </c>
      <c r="K116" s="34">
        <f t="shared" si="11"/>
        <v>0</v>
      </c>
      <c r="L116" s="34">
        <f t="shared" si="11"/>
        <v>0</v>
      </c>
      <c r="M116" s="34">
        <f t="shared" si="11"/>
        <v>0</v>
      </c>
      <c r="N116" s="34">
        <f t="shared" si="11"/>
        <v>0</v>
      </c>
      <c r="O116" s="34">
        <f t="shared" si="11"/>
        <v>0</v>
      </c>
      <c r="P116" s="34">
        <f t="shared" si="11"/>
        <v>0</v>
      </c>
      <c r="Q116" s="34">
        <f t="shared" si="11"/>
        <v>0</v>
      </c>
      <c r="R116" s="34">
        <f t="shared" si="11"/>
        <v>0</v>
      </c>
      <c r="S116" s="34">
        <f t="shared" si="11"/>
        <v>0</v>
      </c>
      <c r="T116" s="34">
        <f t="shared" si="11"/>
        <v>0</v>
      </c>
      <c r="U116" s="66">
        <f>SUM(U103:U114)-Y101</f>
        <v>0</v>
      </c>
      <c r="W116" s="34">
        <f>SUM(W103:W114)-W98</f>
        <v>0</v>
      </c>
      <c r="Y116" s="34">
        <f>SUM(Y103:Y114)-Y98</f>
        <v>0</v>
      </c>
    </row>
    <row r="118" spans="2:25" x14ac:dyDescent="0.2">
      <c r="B118" s="38" t="s">
        <v>86</v>
      </c>
    </row>
    <row r="119" spans="2:25" ht="13.5" thickBot="1" x14ac:dyDescent="0.25"/>
    <row r="120" spans="2:25" x14ac:dyDescent="0.2">
      <c r="D120" s="46" t="s">
        <v>73</v>
      </c>
      <c r="E120" s="47"/>
      <c r="F120" s="47"/>
      <c r="G120" s="48">
        <f>SUM(G103)</f>
        <v>366.21</v>
      </c>
      <c r="H120" s="48">
        <f t="shared" ref="H120:U120" si="12">SUM(H103)</f>
        <v>281.39</v>
      </c>
      <c r="I120" s="48">
        <f t="shared" si="12"/>
        <v>0</v>
      </c>
      <c r="J120" s="48">
        <f t="shared" si="12"/>
        <v>0</v>
      </c>
      <c r="K120" s="48">
        <f t="shared" si="12"/>
        <v>0</v>
      </c>
      <c r="L120" s="48">
        <f t="shared" si="12"/>
        <v>0</v>
      </c>
      <c r="M120" s="48">
        <f t="shared" si="12"/>
        <v>0</v>
      </c>
      <c r="N120" s="48">
        <f t="shared" si="12"/>
        <v>0</v>
      </c>
      <c r="O120" s="48">
        <f t="shared" si="12"/>
        <v>0</v>
      </c>
      <c r="P120" s="48">
        <f t="shared" si="12"/>
        <v>507.12</v>
      </c>
      <c r="Q120" s="48">
        <f t="shared" si="12"/>
        <v>200.49</v>
      </c>
      <c r="R120" s="48">
        <f t="shared" si="12"/>
        <v>0</v>
      </c>
      <c r="S120" s="48">
        <f t="shared" si="12"/>
        <v>0</v>
      </c>
      <c r="T120" s="48">
        <f>SUM(T103)</f>
        <v>218.1</v>
      </c>
      <c r="U120" s="48">
        <f t="shared" si="12"/>
        <v>1573.3099999999997</v>
      </c>
      <c r="V120" s="48"/>
      <c r="W120" s="48">
        <f>SUM(W103)</f>
        <v>53.46</v>
      </c>
      <c r="X120" s="48"/>
      <c r="Y120" s="55">
        <f>SUM(Y103)</f>
        <v>1626.7699999999998</v>
      </c>
    </row>
    <row r="121" spans="2:25" x14ac:dyDescent="0.2">
      <c r="D121" s="49" t="s">
        <v>74</v>
      </c>
      <c r="G121" s="34">
        <f>SUM(G$103:G104)</f>
        <v>732.42</v>
      </c>
      <c r="H121" s="34">
        <f>SUM(H$103:H104)</f>
        <v>281.39</v>
      </c>
      <c r="I121" s="34">
        <f>SUM(I$103:I104)</f>
        <v>213.17</v>
      </c>
      <c r="J121" s="34">
        <f>SUM(J$103:J104)</f>
        <v>43.57</v>
      </c>
      <c r="K121" s="34">
        <f>SUM(K$103:K104)</f>
        <v>0</v>
      </c>
      <c r="L121" s="34">
        <f>SUM(L$103:L104)</f>
        <v>155.5</v>
      </c>
      <c r="M121" s="34">
        <f>SUM(M$103:M104)</f>
        <v>0</v>
      </c>
      <c r="N121" s="34">
        <f>SUM(N$103:N104)</f>
        <v>805.84</v>
      </c>
      <c r="O121" s="34">
        <f>SUM(O$103:O104)</f>
        <v>50</v>
      </c>
      <c r="P121" s="34">
        <f>SUM(P$103:P104)</f>
        <v>602.65</v>
      </c>
      <c r="Q121" s="34">
        <f>SUM(Q$103:Q104)</f>
        <v>257.08000000000004</v>
      </c>
      <c r="R121" s="34">
        <f>SUM(R$103:R104)</f>
        <v>52</v>
      </c>
      <c r="S121" s="34">
        <f>SUM(S$103:S104)</f>
        <v>40</v>
      </c>
      <c r="T121" s="34">
        <f>SUM(T$103:T104)</f>
        <v>1452.87</v>
      </c>
      <c r="U121" s="34">
        <f>SUM(U$103:U104)</f>
        <v>4686.49</v>
      </c>
      <c r="V121" s="34"/>
      <c r="W121" s="34">
        <f>SUM(W$103:W104)</f>
        <v>124.01000000000002</v>
      </c>
      <c r="X121" s="34"/>
      <c r="Y121" s="50">
        <f>SUM(Y$103:Y104)</f>
        <v>4810.5</v>
      </c>
    </row>
    <row r="122" spans="2:25" x14ac:dyDescent="0.2">
      <c r="D122" s="49" t="s">
        <v>75</v>
      </c>
      <c r="G122" s="34">
        <f>SUM(G$103:G105)</f>
        <v>1098.6299999999999</v>
      </c>
      <c r="H122" s="34">
        <f>SUM(H$103:H105)</f>
        <v>281.39</v>
      </c>
      <c r="I122" s="34">
        <f>SUM(I$103:I105)</f>
        <v>213.17</v>
      </c>
      <c r="J122" s="34">
        <f>SUM(J$103:J105)</f>
        <v>43.57</v>
      </c>
      <c r="K122" s="34">
        <f>SUM(K$103:K105)</f>
        <v>0</v>
      </c>
      <c r="L122" s="34">
        <f>SUM(L$103:L105)</f>
        <v>155.5</v>
      </c>
      <c r="M122" s="34">
        <f>SUM(M$103:M105)</f>
        <v>0</v>
      </c>
      <c r="N122" s="34">
        <f>SUM(N$103:N105)</f>
        <v>805.84</v>
      </c>
      <c r="O122" s="34">
        <f>SUM(O$103:O105)</f>
        <v>50</v>
      </c>
      <c r="P122" s="34">
        <f>SUM(P$103:P105)</f>
        <v>865.23</v>
      </c>
      <c r="Q122" s="34">
        <f>SUM(Q$103:Q105)</f>
        <v>297.48</v>
      </c>
      <c r="R122" s="34">
        <f>SUM(R$103:R105)</f>
        <v>76</v>
      </c>
      <c r="S122" s="34">
        <f>SUM(S$103:S105)</f>
        <v>56</v>
      </c>
      <c r="T122" s="34">
        <f>SUM(T$103:T105)</f>
        <v>1493.28</v>
      </c>
      <c r="U122" s="34">
        <f>SUM(U$103:U105)</f>
        <v>5436.09</v>
      </c>
      <c r="V122" s="34"/>
      <c r="W122" s="34">
        <f>SUM(W$103:W105)</f>
        <v>144.67000000000002</v>
      </c>
      <c r="X122" s="34"/>
      <c r="Y122" s="50">
        <f>SUM(Y$103:Y105)</f>
        <v>5580.76</v>
      </c>
    </row>
    <row r="123" spans="2:25" x14ac:dyDescent="0.2">
      <c r="D123" s="49" t="s">
        <v>76</v>
      </c>
      <c r="G123" s="34">
        <f>SUM(G$103:G106)</f>
        <v>1464.84</v>
      </c>
      <c r="H123" s="34">
        <f>SUM(H$103:H106)</f>
        <v>310.19</v>
      </c>
      <c r="I123" s="34">
        <f>SUM(I$103:I106)</f>
        <v>213.17</v>
      </c>
      <c r="J123" s="34">
        <f>SUM(J$103:J106)</f>
        <v>43.57</v>
      </c>
      <c r="K123" s="34">
        <f>SUM(K$103:K106)</f>
        <v>50</v>
      </c>
      <c r="L123" s="34">
        <f>SUM(L$103:L106)</f>
        <v>155.5</v>
      </c>
      <c r="M123" s="34">
        <f>SUM(M$103:M106)</f>
        <v>0</v>
      </c>
      <c r="N123" s="34">
        <f>SUM(N$103:N106)</f>
        <v>805.84</v>
      </c>
      <c r="O123" s="34">
        <f>SUM(O$103:O106)</f>
        <v>50</v>
      </c>
      <c r="P123" s="34">
        <f>SUM(P$103:P106)</f>
        <v>924.4</v>
      </c>
      <c r="Q123" s="34">
        <f>SUM(Q$103:Q106)</f>
        <v>337.88</v>
      </c>
      <c r="R123" s="34">
        <f>SUM(R$103:R106)</f>
        <v>136</v>
      </c>
      <c r="S123" s="34">
        <f>SUM(S$103:S106)</f>
        <v>114.08</v>
      </c>
      <c r="T123" s="34">
        <f>SUM(T$103:T106)</f>
        <v>1758.28</v>
      </c>
      <c r="U123" s="34">
        <f>SUM(U$103:U106)</f>
        <v>6363.75</v>
      </c>
      <c r="V123" s="34"/>
      <c r="W123" s="34">
        <f>SUM(W$103:W106)</f>
        <v>217.59000000000003</v>
      </c>
      <c r="X123" s="34"/>
      <c r="Y123" s="50">
        <f>SUM(Y$103:Y106)</f>
        <v>6581.34</v>
      </c>
    </row>
    <row r="124" spans="2:25" x14ac:dyDescent="0.2">
      <c r="D124" s="49" t="s">
        <v>77</v>
      </c>
      <c r="G124" s="34">
        <f>SUM(G$103:G107)</f>
        <v>1464.84</v>
      </c>
      <c r="H124" s="34">
        <f>SUM(H$103:H107)</f>
        <v>310.19</v>
      </c>
      <c r="I124" s="34">
        <f>SUM(I$103:I107)</f>
        <v>213.17</v>
      </c>
      <c r="J124" s="34">
        <f>SUM(J$103:J107)</f>
        <v>43.57</v>
      </c>
      <c r="K124" s="34">
        <f>SUM(K$103:K107)</f>
        <v>50</v>
      </c>
      <c r="L124" s="34">
        <f>SUM(L$103:L107)</f>
        <v>155.5</v>
      </c>
      <c r="M124" s="34">
        <f>SUM(M$103:M107)</f>
        <v>0</v>
      </c>
      <c r="N124" s="34">
        <f>SUM(N$103:N107)</f>
        <v>805.84</v>
      </c>
      <c r="O124" s="34">
        <f>SUM(O$103:O107)</f>
        <v>50</v>
      </c>
      <c r="P124" s="34">
        <f>SUM(P$103:P107)</f>
        <v>924.4</v>
      </c>
      <c r="Q124" s="34">
        <f>SUM(Q$103:Q107)</f>
        <v>337.88</v>
      </c>
      <c r="R124" s="34">
        <f>SUM(R$103:R107)</f>
        <v>136</v>
      </c>
      <c r="S124" s="34">
        <f>SUM(S$103:S107)</f>
        <v>114.08</v>
      </c>
      <c r="T124" s="34">
        <f>SUM(T$103:T107)</f>
        <v>1758.28</v>
      </c>
      <c r="U124" s="34">
        <f>SUM(U$103:U107)</f>
        <v>6363.75</v>
      </c>
      <c r="V124" s="34"/>
      <c r="W124" s="34">
        <f>SUM(W$103:W107)</f>
        <v>217.59000000000003</v>
      </c>
      <c r="X124" s="34"/>
      <c r="Y124" s="50">
        <f>SUM(Y$103:Y107)</f>
        <v>6581.34</v>
      </c>
    </row>
    <row r="125" spans="2:25" x14ac:dyDescent="0.2">
      <c r="D125" s="49" t="s">
        <v>78</v>
      </c>
      <c r="G125" s="34">
        <f>SUM(G$103:G108)</f>
        <v>2197.2599999999998</v>
      </c>
      <c r="H125" s="34">
        <f>SUM(H$103:H108)</f>
        <v>310.19</v>
      </c>
      <c r="I125" s="34">
        <f>SUM(I$103:I108)</f>
        <v>213.17</v>
      </c>
      <c r="J125" s="34">
        <f>SUM(J$103:J108)</f>
        <v>234.43</v>
      </c>
      <c r="K125" s="34">
        <f>SUM(K$103:K108)</f>
        <v>50</v>
      </c>
      <c r="L125" s="34">
        <f>SUM(L$103:L108)</f>
        <v>155.5</v>
      </c>
      <c r="M125" s="34">
        <f>SUM(M$103:M108)</f>
        <v>0</v>
      </c>
      <c r="N125" s="34">
        <f>SUM(N$103:N108)</f>
        <v>805.84</v>
      </c>
      <c r="O125" s="34">
        <f>SUM(O$103:O108)</f>
        <v>250</v>
      </c>
      <c r="P125" s="34">
        <f>SUM(P$103:P108)</f>
        <v>1004.4</v>
      </c>
      <c r="Q125" s="34">
        <f>SUM(Q$103:Q108)</f>
        <v>337.88</v>
      </c>
      <c r="R125" s="34">
        <f>SUM(R$103:R108)</f>
        <v>186</v>
      </c>
      <c r="S125" s="34">
        <f>SUM(S$103:S108)</f>
        <v>114.08</v>
      </c>
      <c r="T125" s="34">
        <f>SUM(T$103:T108)</f>
        <v>2109.77</v>
      </c>
      <c r="U125" s="34">
        <f>SUM(U$103:U108)</f>
        <v>7968.52</v>
      </c>
      <c r="V125" s="34"/>
      <c r="W125" s="34">
        <f>SUM(W$103:W108)</f>
        <v>260.05</v>
      </c>
      <c r="X125" s="34"/>
      <c r="Y125" s="50">
        <f>SUM(Y$103:Y108)</f>
        <v>8228.57</v>
      </c>
    </row>
    <row r="126" spans="2:25" x14ac:dyDescent="0.2">
      <c r="D126" s="49" t="s">
        <v>79</v>
      </c>
      <c r="G126" s="34">
        <f>SUM(G$103:G109)</f>
        <v>2563.4699999999998</v>
      </c>
      <c r="H126" s="34">
        <f>SUM(H$103:H109)</f>
        <v>366.24</v>
      </c>
      <c r="I126" s="34">
        <f>SUM(I$103:I109)</f>
        <v>213.17</v>
      </c>
      <c r="J126" s="34">
        <f>SUM(J$103:J109)</f>
        <v>246.12</v>
      </c>
      <c r="K126" s="34">
        <f>SUM(K$103:K109)</f>
        <v>250</v>
      </c>
      <c r="L126" s="34">
        <f>SUM(L$103:L109)</f>
        <v>155.5</v>
      </c>
      <c r="M126" s="34">
        <f>SUM(M$103:M109)</f>
        <v>0</v>
      </c>
      <c r="N126" s="34">
        <f>SUM(N$103:N109)</f>
        <v>805.84</v>
      </c>
      <c r="O126" s="34">
        <f>SUM(O$103:O109)</f>
        <v>250</v>
      </c>
      <c r="P126" s="34">
        <f>SUM(P$103:P109)</f>
        <v>2329.62</v>
      </c>
      <c r="Q126" s="34">
        <f>SUM(Q$103:Q109)</f>
        <v>790.53</v>
      </c>
      <c r="R126" s="34">
        <f>SUM(R$103:R109)</f>
        <v>186</v>
      </c>
      <c r="S126" s="34">
        <f>SUM(S$103:S109)</f>
        <v>114.08</v>
      </c>
      <c r="T126" s="34">
        <f>SUM(T$103:T109)</f>
        <v>2631.68</v>
      </c>
      <c r="U126" s="34">
        <f>SUM(U$103:U109)</f>
        <v>10902.25</v>
      </c>
      <c r="V126" s="34"/>
      <c r="W126" s="34">
        <f>SUM(W$103:W109)</f>
        <v>386.23</v>
      </c>
      <c r="X126" s="34"/>
      <c r="Y126" s="50">
        <f>SUM(Y$103:Y109)</f>
        <v>11288.48</v>
      </c>
    </row>
    <row r="127" spans="2:25" x14ac:dyDescent="0.2">
      <c r="D127" s="49" t="s">
        <v>80</v>
      </c>
      <c r="G127" s="34">
        <f>SUM(G$103:G110)</f>
        <v>2929.68</v>
      </c>
      <c r="H127" s="34">
        <f>SUM(H$103:H110)</f>
        <v>366.24</v>
      </c>
      <c r="I127" s="34">
        <f>SUM(I$103:I110)</f>
        <v>213.17</v>
      </c>
      <c r="J127" s="34">
        <f>SUM(J$103:J110)</f>
        <v>257.81</v>
      </c>
      <c r="K127" s="34">
        <f>SUM(K$103:K110)</f>
        <v>250</v>
      </c>
      <c r="L127" s="34">
        <f>SUM(L$103:L110)</f>
        <v>155.5</v>
      </c>
      <c r="M127" s="34">
        <f>SUM(M$103:M110)</f>
        <v>0</v>
      </c>
      <c r="N127" s="34">
        <f>SUM(N$103:N110)</f>
        <v>805.84</v>
      </c>
      <c r="O127" s="34">
        <f>SUM(O$103:O110)</f>
        <v>250</v>
      </c>
      <c r="P127" s="34">
        <f>SUM(P$103:P110)</f>
        <v>2409.62</v>
      </c>
      <c r="Q127" s="34">
        <f>SUM(Q$103:Q110)</f>
        <v>900.91</v>
      </c>
      <c r="R127" s="34">
        <f>SUM(R$103:R110)</f>
        <v>211</v>
      </c>
      <c r="S127" s="34">
        <f>SUM(S$103:S110)</f>
        <v>114.08</v>
      </c>
      <c r="T127" s="34">
        <f>SUM(T$103:T110)</f>
        <v>2693.27</v>
      </c>
      <c r="U127" s="34">
        <f>SUM(U$103:U110)</f>
        <v>11557.12</v>
      </c>
      <c r="V127" s="34"/>
      <c r="W127" s="34">
        <f>SUM(W$103:W110)</f>
        <v>424.66</v>
      </c>
      <c r="X127" s="34"/>
      <c r="Y127" s="50">
        <f>SUM(Y$103:Y110)</f>
        <v>11981.779999999999</v>
      </c>
    </row>
    <row r="128" spans="2:25" x14ac:dyDescent="0.2">
      <c r="D128" s="49" t="s">
        <v>81</v>
      </c>
      <c r="G128" s="34">
        <f>SUM(G$103:G111)</f>
        <v>3295.89</v>
      </c>
      <c r="H128" s="34">
        <f>SUM(H$103:H111)</f>
        <v>366.24</v>
      </c>
      <c r="I128" s="34">
        <f>SUM(I$103:I111)</f>
        <v>213.17</v>
      </c>
      <c r="J128" s="34">
        <f>SUM(J$103:J111)</f>
        <v>329.21000000000004</v>
      </c>
      <c r="K128" s="34">
        <f>SUM(K$103:K111)</f>
        <v>250</v>
      </c>
      <c r="L128" s="34">
        <f>SUM(L$103:L111)</f>
        <v>155.5</v>
      </c>
      <c r="M128" s="34">
        <f>SUM(M$103:M111)</f>
        <v>0</v>
      </c>
      <c r="N128" s="34">
        <f>SUM(N$103:N111)</f>
        <v>805.84</v>
      </c>
      <c r="O128" s="34">
        <f>SUM(O$103:O111)</f>
        <v>250</v>
      </c>
      <c r="P128" s="34">
        <f>SUM(P$103:P111)</f>
        <v>2629.58</v>
      </c>
      <c r="Q128" s="34">
        <f>SUM(Q$103:Q111)</f>
        <v>1046.3499999999999</v>
      </c>
      <c r="R128" s="34">
        <f>SUM(R$103:R111)</f>
        <v>256</v>
      </c>
      <c r="S128" s="34">
        <f>SUM(S$103:S111)</f>
        <v>114.08</v>
      </c>
      <c r="T128" s="34">
        <f>SUM(T$103:T111)</f>
        <v>3017.4</v>
      </c>
      <c r="U128" s="34">
        <f>SUM(U$103:U111)</f>
        <v>12729.26</v>
      </c>
      <c r="V128" s="34"/>
      <c r="W128" s="34">
        <f>SUM(W$103:W111)</f>
        <v>531.62</v>
      </c>
      <c r="X128" s="34"/>
      <c r="Y128" s="50">
        <f>SUM(Y$103:Y111)</f>
        <v>13260.88</v>
      </c>
    </row>
    <row r="129" spans="4:25" x14ac:dyDescent="0.2">
      <c r="D129" s="49" t="s">
        <v>82</v>
      </c>
      <c r="G129" s="34">
        <f>SUM(G$103:G112)</f>
        <v>3662.1</v>
      </c>
      <c r="H129" s="34">
        <f>SUM(H$103:H112)</f>
        <v>394.14</v>
      </c>
      <c r="I129" s="34">
        <f>SUM(I$103:I112)</f>
        <v>213.17</v>
      </c>
      <c r="J129" s="34">
        <f>SUM(J$103:J112)</f>
        <v>329.21000000000004</v>
      </c>
      <c r="K129" s="34">
        <f>SUM(K$103:K112)</f>
        <v>250</v>
      </c>
      <c r="L129" s="34">
        <f>SUM(L$103:L112)</f>
        <v>155.5</v>
      </c>
      <c r="M129" s="34">
        <f>SUM(M$103:M112)</f>
        <v>0</v>
      </c>
      <c r="N129" s="34">
        <f>SUM(N$103:N112)</f>
        <v>805.84</v>
      </c>
      <c r="O129" s="34">
        <f>SUM(O$103:O112)</f>
        <v>250</v>
      </c>
      <c r="P129" s="34">
        <f>SUM(P$103:P112)</f>
        <v>2666.67</v>
      </c>
      <c r="Q129" s="34">
        <f>SUM(Q$103:Q112)</f>
        <v>1046.3499999999999</v>
      </c>
      <c r="R129" s="34">
        <f>SUM(R$103:R112)</f>
        <v>311</v>
      </c>
      <c r="S129" s="34">
        <f>SUM(S$103:S112)</f>
        <v>114.08</v>
      </c>
      <c r="T129" s="34">
        <f>SUM(T$103:T112)</f>
        <v>4917.92</v>
      </c>
      <c r="U129" s="34">
        <f>SUM(U$103:U112)</f>
        <v>15115.98</v>
      </c>
      <c r="V129" s="34"/>
      <c r="W129" s="34">
        <f>SUM(W$103:W112)</f>
        <v>911.1400000000001</v>
      </c>
      <c r="X129" s="34"/>
      <c r="Y129" s="50">
        <f>SUM(Y$103:Y112)</f>
        <v>16027.119999999999</v>
      </c>
    </row>
    <row r="130" spans="4:25" x14ac:dyDescent="0.2">
      <c r="D130" s="49" t="s">
        <v>83</v>
      </c>
      <c r="G130" s="34">
        <f>SUM(G$103:G113)</f>
        <v>4028.31</v>
      </c>
      <c r="H130" s="34">
        <f>SUM(H$103:H113)</f>
        <v>394.14</v>
      </c>
      <c r="I130" s="34">
        <f>SUM(I$103:I113)</f>
        <v>213.17</v>
      </c>
      <c r="J130" s="34">
        <f>SUM(J$103:J113)</f>
        <v>332.71000000000004</v>
      </c>
      <c r="K130" s="34">
        <f>SUM(K$103:K113)</f>
        <v>250</v>
      </c>
      <c r="L130" s="34">
        <f>SUM(L$103:L113)</f>
        <v>155.5</v>
      </c>
      <c r="M130" s="34">
        <f>SUM(M$103:M113)</f>
        <v>0</v>
      </c>
      <c r="N130" s="34">
        <f>SUM(N$103:N113)</f>
        <v>805.84</v>
      </c>
      <c r="O130" s="34">
        <f>SUM(O$103:O113)</f>
        <v>250</v>
      </c>
      <c r="P130" s="34">
        <f>SUM(P$103:P113)</f>
        <v>2746.67</v>
      </c>
      <c r="Q130" s="34">
        <f>SUM(Q$103:Q113)</f>
        <v>2471.35</v>
      </c>
      <c r="R130" s="34">
        <f>SUM(R$103:R113)</f>
        <v>311</v>
      </c>
      <c r="S130" s="34">
        <f>SUM(S$103:S113)</f>
        <v>179.07999999999998</v>
      </c>
      <c r="T130" s="34">
        <f>SUM(T$103:T113)</f>
        <v>5124.8500000000004</v>
      </c>
      <c r="U130" s="34">
        <f>SUM(U$103:U113)</f>
        <v>17262.62</v>
      </c>
      <c r="V130" s="34"/>
      <c r="W130" s="34">
        <f>SUM(W$103:W113)</f>
        <v>927.74000000000012</v>
      </c>
      <c r="X130" s="34"/>
      <c r="Y130" s="50">
        <f>SUM(Y$103:Y113)</f>
        <v>18190.36</v>
      </c>
    </row>
    <row r="131" spans="4:25" ht="13.5" thickBot="1" x14ac:dyDescent="0.25">
      <c r="D131" s="51" t="s">
        <v>84</v>
      </c>
      <c r="E131" s="52"/>
      <c r="F131" s="52"/>
      <c r="G131" s="53">
        <f>SUM(G$103:G114)</f>
        <v>5081.59</v>
      </c>
      <c r="H131" s="53">
        <f>SUM(H$103:H114)</f>
        <v>413.49</v>
      </c>
      <c r="I131" s="53">
        <f>SUM(I$103:I114)</f>
        <v>213.17</v>
      </c>
      <c r="J131" s="53">
        <f>SUM(J$103:J114)</f>
        <v>383.38000000000005</v>
      </c>
      <c r="K131" s="53">
        <f>SUM(K$103:K114)</f>
        <v>250</v>
      </c>
      <c r="L131" s="53">
        <f>SUM(L$103:L114)</f>
        <v>155.5</v>
      </c>
      <c r="M131" s="53">
        <f>SUM(M$103:M114)</f>
        <v>0</v>
      </c>
      <c r="N131" s="53">
        <f>SUM(N$103:N114)</f>
        <v>805.84</v>
      </c>
      <c r="O131" s="53">
        <f>SUM(O$103:O114)</f>
        <v>300</v>
      </c>
      <c r="P131" s="53">
        <f>SUM(P$103:P114)</f>
        <v>3378.8</v>
      </c>
      <c r="Q131" s="53">
        <f>SUM(Q$103:Q114)</f>
        <v>2702.65</v>
      </c>
      <c r="R131" s="53">
        <f>SUM(R$103:R114)</f>
        <v>381</v>
      </c>
      <c r="S131" s="53">
        <f>SUM(S$103:S114)</f>
        <v>179.07999999999998</v>
      </c>
      <c r="T131" s="53">
        <f>SUM(T$103:T114)</f>
        <v>5916.17</v>
      </c>
      <c r="U131" s="53">
        <f>SUM(U$103:U114)</f>
        <v>20160.669999999998</v>
      </c>
      <c r="V131" s="53"/>
      <c r="W131" s="53">
        <f>SUM(W$103:W114)</f>
        <v>983.60000000000014</v>
      </c>
      <c r="X131" s="53"/>
      <c r="Y131" s="54">
        <f>SUM(Y$103:Y114)</f>
        <v>21144.27</v>
      </c>
    </row>
    <row r="134" spans="4:25" x14ac:dyDescent="0.2">
      <c r="D134" t="s">
        <v>85</v>
      </c>
      <c r="G134" s="34">
        <f>G98-G131</f>
        <v>0</v>
      </c>
      <c r="H134" s="34">
        <f t="shared" ref="H134:Y134" si="13">H98-H131</f>
        <v>0</v>
      </c>
      <c r="I134" s="34">
        <f t="shared" si="13"/>
        <v>0</v>
      </c>
      <c r="J134" s="34">
        <f t="shared" si="13"/>
        <v>0</v>
      </c>
      <c r="K134" s="34">
        <f t="shared" si="13"/>
        <v>0</v>
      </c>
      <c r="L134" s="34">
        <f t="shared" si="13"/>
        <v>0</v>
      </c>
      <c r="M134" s="34">
        <f t="shared" si="13"/>
        <v>0</v>
      </c>
      <c r="N134" s="34">
        <f t="shared" si="13"/>
        <v>0</v>
      </c>
      <c r="O134" s="34">
        <f t="shared" si="13"/>
        <v>0</v>
      </c>
      <c r="P134" s="34">
        <f t="shared" si="13"/>
        <v>0</v>
      </c>
      <c r="Q134" s="34">
        <f t="shared" si="13"/>
        <v>0</v>
      </c>
      <c r="R134" s="34">
        <f t="shared" si="13"/>
        <v>0</v>
      </c>
      <c r="S134" s="34">
        <f t="shared" si="13"/>
        <v>0</v>
      </c>
      <c r="T134" s="34">
        <f>T98-T131</f>
        <v>0</v>
      </c>
      <c r="U134" s="34">
        <f>Y101-U131</f>
        <v>0</v>
      </c>
      <c r="W134" s="34">
        <f t="shared" si="13"/>
        <v>0</v>
      </c>
      <c r="Y134" s="34">
        <f t="shared" si="13"/>
        <v>0</v>
      </c>
    </row>
  </sheetData>
  <phoneticPr fontId="9" type="noConversion"/>
  <dataValidations count="1">
    <dataValidation type="list" allowBlank="1" showInputMessage="1" showErrorMessage="1" sqref="B4:B97">
      <formula1>$D$103:$D$114</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96"/>
  <sheetViews>
    <sheetView topLeftCell="A5" workbookViewId="0">
      <selection sqref="A1:IV65536"/>
    </sheetView>
  </sheetViews>
  <sheetFormatPr defaultColWidth="8.85546875" defaultRowHeight="12.75" x14ac:dyDescent="0.2"/>
  <cols>
    <col min="1" max="1" width="2.7109375" customWidth="1"/>
    <col min="2" max="2" width="10.140625" style="87" bestFit="1" customWidth="1"/>
    <col min="3" max="3" width="9.140625" style="5" customWidth="1"/>
    <col min="4" max="4" width="16.140625" style="5" customWidth="1"/>
    <col min="5" max="5" width="18.28515625" style="5" customWidth="1"/>
    <col min="8" max="8" width="22.28515625" customWidth="1"/>
    <col min="11" max="11" width="0" hidden="1" customWidth="1"/>
  </cols>
  <sheetData>
    <row r="1" spans="1:17" ht="15.75" x14ac:dyDescent="0.25">
      <c r="A1" s="33" t="s">
        <v>198</v>
      </c>
      <c r="B1"/>
      <c r="C1"/>
      <c r="D1"/>
      <c r="E1"/>
    </row>
    <row r="2" spans="1:17" x14ac:dyDescent="0.2">
      <c r="B2"/>
      <c r="C2"/>
      <c r="D2"/>
      <c r="E2"/>
    </row>
    <row r="3" spans="1:17" x14ac:dyDescent="0.2">
      <c r="B3" s="38" t="s">
        <v>87</v>
      </c>
      <c r="C3"/>
      <c r="D3"/>
      <c r="E3" s="34"/>
      <c r="F3" s="34"/>
      <c r="G3" s="34"/>
      <c r="H3" s="34"/>
      <c r="I3" s="34"/>
      <c r="J3" s="34"/>
      <c r="K3" s="86">
        <v>43191</v>
      </c>
      <c r="L3" s="34"/>
      <c r="M3" s="34"/>
      <c r="N3" s="34"/>
      <c r="O3" s="34"/>
      <c r="P3" s="34"/>
      <c r="Q3" s="34"/>
    </row>
    <row r="4" spans="1:17" x14ac:dyDescent="0.2">
      <c r="B4" s="38"/>
      <c r="C4"/>
      <c r="D4"/>
      <c r="E4" s="34"/>
      <c r="F4" s="34"/>
      <c r="G4" s="34"/>
      <c r="H4" s="34"/>
      <c r="I4" s="34"/>
      <c r="J4" s="34"/>
      <c r="K4" s="86">
        <v>43221</v>
      </c>
      <c r="L4" s="34"/>
      <c r="M4" s="34"/>
      <c r="N4" s="34"/>
      <c r="O4" s="34"/>
      <c r="P4" s="34"/>
      <c r="Q4" s="34"/>
    </row>
    <row r="5" spans="1:17" s="83" customFormat="1" x14ac:dyDescent="0.2">
      <c r="B5" s="99" t="s">
        <v>91</v>
      </c>
      <c r="C5" s="100" t="s">
        <v>88</v>
      </c>
      <c r="D5" s="101" t="s">
        <v>89</v>
      </c>
      <c r="E5" s="102" t="s">
        <v>90</v>
      </c>
      <c r="F5" s="34"/>
      <c r="G5" s="34"/>
      <c r="H5" s="98" t="s">
        <v>380</v>
      </c>
      <c r="I5" s="93"/>
      <c r="J5" s="34"/>
      <c r="K5" s="86">
        <v>43252</v>
      </c>
      <c r="L5" s="34"/>
      <c r="M5" s="34"/>
      <c r="N5" s="34"/>
      <c r="O5" s="34"/>
      <c r="P5" s="34"/>
      <c r="Q5" s="34"/>
    </row>
    <row r="6" spans="1:17" x14ac:dyDescent="0.2">
      <c r="B6" s="88">
        <v>43191</v>
      </c>
      <c r="C6" s="83" t="s">
        <v>10</v>
      </c>
      <c r="D6" s="83"/>
      <c r="E6" s="89" t="s">
        <v>383</v>
      </c>
      <c r="F6" s="34"/>
      <c r="G6" s="34"/>
      <c r="H6" s="94" t="s">
        <v>381</v>
      </c>
      <c r="I6" s="95">
        <f>SUMIF($E:$E,H6,$D:$D)</f>
        <v>826.46</v>
      </c>
      <c r="J6" s="34"/>
      <c r="K6" s="86">
        <v>43282</v>
      </c>
      <c r="L6" s="34"/>
      <c r="M6" s="34"/>
      <c r="N6" s="34"/>
      <c r="O6" s="34"/>
      <c r="P6" s="34"/>
      <c r="Q6" s="34"/>
    </row>
    <row r="7" spans="1:17" ht="25.5" x14ac:dyDescent="0.2">
      <c r="B7" s="88">
        <v>43191</v>
      </c>
      <c r="C7" s="83" t="s">
        <v>537</v>
      </c>
      <c r="D7" s="83">
        <v>33.700000000000003</v>
      </c>
      <c r="E7" s="89" t="s">
        <v>381</v>
      </c>
      <c r="F7" s="34"/>
      <c r="G7" s="34"/>
      <c r="H7" s="94" t="s">
        <v>383</v>
      </c>
      <c r="I7" s="95">
        <f>SUMIF($E:$E,H7,$D:$D)</f>
        <v>2.0999999999999996</v>
      </c>
      <c r="J7" s="34"/>
      <c r="K7" s="86">
        <v>43313</v>
      </c>
      <c r="L7" s="34"/>
      <c r="M7" s="34"/>
      <c r="N7" s="34"/>
      <c r="O7" s="34"/>
      <c r="P7" s="34"/>
      <c r="Q7" s="34"/>
    </row>
    <row r="8" spans="1:17" x14ac:dyDescent="0.2">
      <c r="B8" s="88">
        <v>43191</v>
      </c>
      <c r="C8" s="83" t="s">
        <v>538</v>
      </c>
      <c r="D8" s="83">
        <v>405</v>
      </c>
      <c r="E8" s="89" t="s">
        <v>381</v>
      </c>
      <c r="F8" s="34"/>
      <c r="G8" s="34"/>
      <c r="H8" s="96" t="s">
        <v>163</v>
      </c>
      <c r="I8" s="97">
        <f>SUMIF($E:$E,H8,$D:$D)</f>
        <v>29205.78</v>
      </c>
      <c r="J8" s="34"/>
      <c r="K8" s="86">
        <v>43344</v>
      </c>
      <c r="L8" s="34"/>
      <c r="M8" s="34"/>
      <c r="N8" s="34"/>
      <c r="O8" s="34"/>
      <c r="P8" s="34"/>
      <c r="Q8" s="34"/>
    </row>
    <row r="9" spans="1:17" x14ac:dyDescent="0.2">
      <c r="B9" s="88">
        <v>43191</v>
      </c>
      <c r="C9" s="83" t="s">
        <v>68</v>
      </c>
      <c r="D9" s="115">
        <v>1758.34</v>
      </c>
      <c r="E9" s="89" t="s">
        <v>163</v>
      </c>
      <c r="F9" s="34"/>
      <c r="G9" s="34"/>
      <c r="H9" s="34"/>
      <c r="I9" s="34"/>
      <c r="J9" s="34"/>
      <c r="K9" s="86">
        <v>43374</v>
      </c>
      <c r="L9" s="34"/>
      <c r="M9" s="34"/>
      <c r="N9" s="34"/>
      <c r="O9" s="34"/>
      <c r="P9" s="34"/>
      <c r="Q9" s="34"/>
    </row>
    <row r="10" spans="1:17" x14ac:dyDescent="0.2">
      <c r="B10" s="88">
        <v>43191</v>
      </c>
      <c r="C10" s="83" t="s">
        <v>270</v>
      </c>
      <c r="D10" s="83">
        <v>8926</v>
      </c>
      <c r="E10" s="89" t="s">
        <v>163</v>
      </c>
      <c r="F10" s="34"/>
      <c r="G10" s="34"/>
      <c r="H10" s="34"/>
      <c r="I10" s="34"/>
      <c r="J10" s="34"/>
      <c r="K10" s="86">
        <v>43405</v>
      </c>
      <c r="L10" s="34"/>
      <c r="M10" s="34"/>
      <c r="N10" s="34"/>
      <c r="O10" s="34"/>
      <c r="P10" s="34"/>
      <c r="Q10" s="34"/>
    </row>
    <row r="11" spans="1:17" x14ac:dyDescent="0.2">
      <c r="B11" s="88">
        <v>43191</v>
      </c>
      <c r="C11" s="83" t="s">
        <v>270</v>
      </c>
      <c r="D11" s="115">
        <v>5992</v>
      </c>
      <c r="E11" s="89" t="s">
        <v>163</v>
      </c>
      <c r="F11" s="34"/>
      <c r="G11" s="34"/>
      <c r="H11" s="34"/>
      <c r="I11" s="34">
        <f>(I8+I6+I7)-16448</f>
        <v>13586.339999999997</v>
      </c>
      <c r="J11" s="34"/>
      <c r="K11" s="86">
        <v>43435</v>
      </c>
      <c r="L11" s="34"/>
      <c r="M11" s="34"/>
      <c r="N11" s="34"/>
      <c r="O11" s="34"/>
      <c r="P11" s="34"/>
      <c r="Q11" s="34"/>
    </row>
    <row r="12" spans="1:17" x14ac:dyDescent="0.2">
      <c r="B12" s="88">
        <v>43191</v>
      </c>
      <c r="C12" s="83" t="s">
        <v>10</v>
      </c>
      <c r="D12" s="83">
        <v>0.3</v>
      </c>
      <c r="E12" s="89" t="s">
        <v>163</v>
      </c>
      <c r="F12" s="34"/>
      <c r="G12" s="34"/>
      <c r="H12" s="34"/>
      <c r="I12" s="34"/>
      <c r="J12" s="34"/>
      <c r="K12" s="86">
        <v>43466</v>
      </c>
      <c r="L12" s="34"/>
      <c r="M12" s="34"/>
      <c r="N12" s="34"/>
      <c r="O12" s="34"/>
      <c r="P12" s="34"/>
      <c r="Q12" s="34"/>
    </row>
    <row r="13" spans="1:17" x14ac:dyDescent="0.2">
      <c r="B13" s="88">
        <v>43191</v>
      </c>
      <c r="C13" s="83" t="s">
        <v>10</v>
      </c>
      <c r="D13" s="83">
        <v>0.18</v>
      </c>
      <c r="E13" s="89" t="s">
        <v>383</v>
      </c>
      <c r="F13" s="34"/>
      <c r="G13" s="34"/>
      <c r="H13" s="34"/>
      <c r="I13" s="34"/>
      <c r="J13" s="34"/>
      <c r="K13" s="86">
        <v>43497</v>
      </c>
      <c r="L13" s="34"/>
      <c r="M13" s="34"/>
      <c r="N13" s="34"/>
      <c r="O13" s="34"/>
      <c r="P13" s="34"/>
      <c r="Q13" s="34"/>
    </row>
    <row r="14" spans="1:17" x14ac:dyDescent="0.2">
      <c r="B14" s="88">
        <v>43221</v>
      </c>
      <c r="C14" s="83" t="s">
        <v>10</v>
      </c>
      <c r="D14" s="83">
        <v>0.85</v>
      </c>
      <c r="E14" s="89" t="s">
        <v>163</v>
      </c>
      <c r="F14" s="34"/>
      <c r="G14" s="34"/>
      <c r="H14" s="34"/>
      <c r="I14" s="34"/>
      <c r="J14" s="34"/>
      <c r="K14" s="86">
        <v>43525</v>
      </c>
      <c r="L14" s="34"/>
      <c r="M14" s="34"/>
      <c r="N14" s="34"/>
      <c r="O14" s="34"/>
      <c r="P14" s="34"/>
      <c r="Q14" s="34"/>
    </row>
    <row r="15" spans="1:17" x14ac:dyDescent="0.2">
      <c r="B15" s="88">
        <v>43221</v>
      </c>
      <c r="C15" s="83" t="s">
        <v>10</v>
      </c>
      <c r="D15" s="83">
        <v>0.17</v>
      </c>
      <c r="E15" s="89" t="s">
        <v>383</v>
      </c>
      <c r="F15" s="34"/>
      <c r="G15" s="34"/>
      <c r="H15" s="34"/>
      <c r="I15" s="34"/>
      <c r="J15" s="34"/>
      <c r="K15" s="34"/>
      <c r="L15" s="34"/>
      <c r="M15" s="34"/>
      <c r="N15" s="34"/>
      <c r="O15" s="34"/>
      <c r="P15" s="34"/>
      <c r="Q15" s="34"/>
    </row>
    <row r="16" spans="1:17" x14ac:dyDescent="0.2">
      <c r="B16" s="88">
        <v>43252</v>
      </c>
      <c r="C16" s="83" t="s">
        <v>10</v>
      </c>
      <c r="D16" s="83">
        <v>1.05</v>
      </c>
      <c r="E16" s="89" t="s">
        <v>163</v>
      </c>
      <c r="F16" s="34"/>
      <c r="G16" s="34"/>
      <c r="H16" s="34"/>
      <c r="I16" s="34"/>
      <c r="J16" s="34"/>
      <c r="K16" s="34"/>
      <c r="L16" s="34"/>
      <c r="M16" s="34"/>
      <c r="N16" s="34"/>
      <c r="O16" s="34"/>
      <c r="P16" s="34"/>
      <c r="Q16" s="34"/>
    </row>
    <row r="17" spans="2:17" x14ac:dyDescent="0.2">
      <c r="B17" s="88">
        <v>43252</v>
      </c>
      <c r="C17" s="83" t="s">
        <v>10</v>
      </c>
      <c r="D17" s="83">
        <v>0.19</v>
      </c>
      <c r="E17" s="89" t="s">
        <v>383</v>
      </c>
      <c r="F17" s="34"/>
      <c r="G17" s="34"/>
      <c r="H17" s="34"/>
      <c r="I17" s="34"/>
      <c r="J17" s="34"/>
      <c r="K17" s="34"/>
      <c r="L17" s="34"/>
      <c r="M17" s="34"/>
      <c r="N17" s="34"/>
      <c r="O17" s="34"/>
      <c r="P17" s="34"/>
      <c r="Q17" s="34"/>
    </row>
    <row r="18" spans="2:17" x14ac:dyDescent="0.2">
      <c r="B18" s="88">
        <v>43282</v>
      </c>
      <c r="C18" s="83" t="s">
        <v>10</v>
      </c>
      <c r="D18" s="83">
        <v>0.89</v>
      </c>
      <c r="E18" s="89" t="s">
        <v>163</v>
      </c>
      <c r="F18" s="34"/>
      <c r="G18" s="34"/>
      <c r="H18" s="34"/>
      <c r="I18" s="34"/>
      <c r="J18" s="34"/>
      <c r="K18" s="34"/>
      <c r="L18" s="34"/>
      <c r="M18" s="34"/>
      <c r="N18" s="34"/>
      <c r="O18" s="34"/>
      <c r="P18" s="34"/>
      <c r="Q18" s="34"/>
    </row>
    <row r="19" spans="2:17" x14ac:dyDescent="0.2">
      <c r="B19" s="88">
        <v>43282</v>
      </c>
      <c r="C19" s="83" t="s">
        <v>10</v>
      </c>
      <c r="D19" s="83">
        <v>0.16</v>
      </c>
      <c r="E19" s="89" t="s">
        <v>383</v>
      </c>
      <c r="F19" s="34"/>
      <c r="G19" s="34"/>
      <c r="H19" s="34"/>
      <c r="I19" s="34"/>
      <c r="J19" s="34"/>
      <c r="K19" s="34"/>
      <c r="L19" s="34"/>
      <c r="M19" s="34"/>
      <c r="N19" s="34"/>
      <c r="O19" s="34"/>
      <c r="P19" s="34"/>
      <c r="Q19" s="34"/>
    </row>
    <row r="20" spans="2:17" x14ac:dyDescent="0.2">
      <c r="B20" s="88">
        <v>43313</v>
      </c>
      <c r="C20" s="83" t="s">
        <v>10</v>
      </c>
      <c r="D20" s="83">
        <v>0.85</v>
      </c>
      <c r="E20" s="89" t="s">
        <v>163</v>
      </c>
      <c r="F20" s="34"/>
      <c r="G20" s="34"/>
      <c r="H20" s="34"/>
      <c r="I20" s="34"/>
      <c r="J20" s="34"/>
      <c r="K20" s="34"/>
      <c r="L20" s="34"/>
      <c r="M20" s="34"/>
      <c r="N20" s="34"/>
      <c r="O20" s="34"/>
      <c r="P20" s="34"/>
      <c r="Q20" s="34"/>
    </row>
    <row r="21" spans="2:17" x14ac:dyDescent="0.2">
      <c r="B21" s="88">
        <v>43313</v>
      </c>
      <c r="C21" s="83" t="s">
        <v>10</v>
      </c>
      <c r="D21" s="83">
        <v>0.18</v>
      </c>
      <c r="E21" s="89" t="s">
        <v>383</v>
      </c>
      <c r="F21" s="34"/>
      <c r="G21" s="34"/>
      <c r="H21" s="34"/>
      <c r="I21" s="34"/>
      <c r="J21" s="34"/>
      <c r="K21" s="34"/>
      <c r="L21" s="34"/>
      <c r="M21" s="34"/>
      <c r="N21" s="34"/>
      <c r="O21" s="34"/>
      <c r="P21" s="34"/>
      <c r="Q21" s="34"/>
    </row>
    <row r="22" spans="2:17" ht="25.5" x14ac:dyDescent="0.2">
      <c r="B22" s="88">
        <v>43282</v>
      </c>
      <c r="C22" s="83" t="s">
        <v>539</v>
      </c>
      <c r="D22" s="83">
        <v>24.68</v>
      </c>
      <c r="E22" s="89" t="s">
        <v>381</v>
      </c>
      <c r="F22" s="34"/>
      <c r="G22" s="34"/>
      <c r="H22" s="34"/>
      <c r="I22" s="34"/>
      <c r="J22" s="34"/>
      <c r="K22" s="34"/>
      <c r="L22" s="34"/>
      <c r="M22" s="34"/>
      <c r="N22" s="34"/>
      <c r="O22" s="34"/>
      <c r="P22" s="34"/>
      <c r="Q22" s="34"/>
    </row>
    <row r="23" spans="2:17" x14ac:dyDescent="0.2">
      <c r="B23" s="88">
        <v>43344</v>
      </c>
      <c r="C23" s="83" t="s">
        <v>538</v>
      </c>
      <c r="D23" s="83">
        <v>197.34</v>
      </c>
      <c r="E23" s="89" t="s">
        <v>381</v>
      </c>
      <c r="F23" s="34"/>
      <c r="G23" s="34"/>
      <c r="H23" s="34"/>
      <c r="I23" s="34"/>
      <c r="J23" s="34"/>
      <c r="K23" s="34"/>
      <c r="L23" s="34"/>
      <c r="M23" s="34"/>
      <c r="N23" s="34"/>
      <c r="O23" s="34"/>
      <c r="P23" s="34"/>
      <c r="Q23" s="34"/>
    </row>
    <row r="24" spans="2:17" x14ac:dyDescent="0.2">
      <c r="B24" s="88">
        <v>43344</v>
      </c>
      <c r="C24" s="83" t="s">
        <v>270</v>
      </c>
      <c r="D24" s="83">
        <v>8224</v>
      </c>
      <c r="E24" s="89" t="s">
        <v>163</v>
      </c>
      <c r="F24" s="34"/>
      <c r="G24" s="34"/>
      <c r="H24" s="34"/>
      <c r="I24" s="34"/>
      <c r="J24" s="34"/>
      <c r="K24" s="34"/>
      <c r="L24" s="34"/>
      <c r="M24" s="34"/>
      <c r="N24" s="34"/>
      <c r="O24" s="34"/>
      <c r="P24" s="34"/>
      <c r="Q24" s="34"/>
    </row>
    <row r="25" spans="2:17" x14ac:dyDescent="0.2">
      <c r="B25" s="88">
        <v>43344</v>
      </c>
      <c r="C25" s="83" t="s">
        <v>10</v>
      </c>
      <c r="D25" s="83">
        <v>0.83</v>
      </c>
      <c r="E25" s="89" t="s">
        <v>163</v>
      </c>
      <c r="F25" s="34"/>
      <c r="G25" s="34"/>
      <c r="H25" s="34"/>
      <c r="I25" s="34"/>
      <c r="J25" s="34"/>
      <c r="K25" s="34"/>
      <c r="L25" s="34"/>
      <c r="M25" s="34"/>
      <c r="N25" s="34"/>
      <c r="O25" s="34"/>
      <c r="P25" s="34"/>
      <c r="Q25" s="34"/>
    </row>
    <row r="26" spans="2:17" x14ac:dyDescent="0.2">
      <c r="B26" s="88">
        <v>43344</v>
      </c>
      <c r="C26" s="83" t="s">
        <v>10</v>
      </c>
      <c r="D26" s="83">
        <v>0.18</v>
      </c>
      <c r="E26" s="89" t="s">
        <v>383</v>
      </c>
      <c r="F26" s="34"/>
      <c r="G26" s="34"/>
      <c r="H26" s="34"/>
      <c r="I26" s="34"/>
      <c r="J26" s="34"/>
      <c r="K26" s="34"/>
      <c r="L26" s="34"/>
      <c r="M26" s="34"/>
      <c r="N26" s="34"/>
      <c r="O26" s="34"/>
      <c r="P26" s="34"/>
      <c r="Q26" s="34"/>
    </row>
    <row r="27" spans="2:17" x14ac:dyDescent="0.2">
      <c r="B27" s="88">
        <v>43374</v>
      </c>
      <c r="C27" s="83" t="s">
        <v>10</v>
      </c>
      <c r="D27" s="83">
        <v>0.16</v>
      </c>
      <c r="E27" s="89" t="s">
        <v>383</v>
      </c>
      <c r="F27" s="34"/>
      <c r="G27" s="34"/>
      <c r="H27" s="34"/>
      <c r="I27" s="34"/>
      <c r="J27" s="34"/>
      <c r="K27" s="34"/>
      <c r="L27" s="34"/>
      <c r="M27" s="34"/>
      <c r="N27" s="34"/>
      <c r="O27" s="34"/>
      <c r="P27" s="34"/>
      <c r="Q27" s="34"/>
    </row>
    <row r="28" spans="2:17" x14ac:dyDescent="0.2">
      <c r="B28" s="88">
        <v>43374</v>
      </c>
      <c r="C28" s="83" t="s">
        <v>10</v>
      </c>
      <c r="D28" s="83">
        <v>1.05</v>
      </c>
      <c r="E28" s="89" t="s">
        <v>163</v>
      </c>
    </row>
    <row r="29" spans="2:17" x14ac:dyDescent="0.2">
      <c r="B29" s="88">
        <v>43405</v>
      </c>
      <c r="C29" s="83" t="s">
        <v>10</v>
      </c>
      <c r="D29" s="83">
        <v>1.0900000000000001</v>
      </c>
      <c r="E29" s="89" t="s">
        <v>163</v>
      </c>
    </row>
    <row r="30" spans="2:17" x14ac:dyDescent="0.2">
      <c r="B30" s="88">
        <v>43405</v>
      </c>
      <c r="C30" s="83" t="s">
        <v>10</v>
      </c>
      <c r="D30" s="83">
        <v>0.18</v>
      </c>
      <c r="E30" s="89" t="s">
        <v>383</v>
      </c>
    </row>
    <row r="31" spans="2:17" x14ac:dyDescent="0.2">
      <c r="B31" s="88">
        <v>43435</v>
      </c>
      <c r="C31" s="83" t="s">
        <v>10</v>
      </c>
      <c r="D31" s="83">
        <v>1.04</v>
      </c>
      <c r="E31" s="89" t="s">
        <v>163</v>
      </c>
    </row>
    <row r="32" spans="2:17" x14ac:dyDescent="0.2">
      <c r="B32" s="88">
        <v>43435</v>
      </c>
      <c r="C32" s="83" t="s">
        <v>10</v>
      </c>
      <c r="D32" s="83">
        <v>0.18</v>
      </c>
      <c r="E32" s="89" t="s">
        <v>383</v>
      </c>
    </row>
    <row r="33" spans="2:5" x14ac:dyDescent="0.2">
      <c r="B33" s="88">
        <v>43466</v>
      </c>
      <c r="C33" s="83" t="s">
        <v>10</v>
      </c>
      <c r="D33" s="83">
        <v>1</v>
      </c>
      <c r="E33" s="89" t="s">
        <v>163</v>
      </c>
    </row>
    <row r="34" spans="2:5" x14ac:dyDescent="0.2">
      <c r="B34" s="88">
        <v>43466</v>
      </c>
      <c r="C34" s="83" t="s">
        <v>10</v>
      </c>
      <c r="D34" s="83">
        <v>0.17</v>
      </c>
      <c r="E34" s="89" t="s">
        <v>383</v>
      </c>
    </row>
    <row r="35" spans="2:5" x14ac:dyDescent="0.2">
      <c r="B35" s="88">
        <v>43497</v>
      </c>
      <c r="C35" s="83" t="s">
        <v>10</v>
      </c>
      <c r="D35" s="83">
        <v>0.9</v>
      </c>
      <c r="E35" s="89" t="s">
        <v>163</v>
      </c>
    </row>
    <row r="36" spans="2:5" ht="25.5" x14ac:dyDescent="0.2">
      <c r="B36" s="88">
        <v>43497</v>
      </c>
      <c r="C36" s="83" t="s">
        <v>539</v>
      </c>
      <c r="D36" s="83">
        <v>30.97</v>
      </c>
      <c r="E36" s="89" t="s">
        <v>381</v>
      </c>
    </row>
    <row r="37" spans="2:5" ht="25.5" x14ac:dyDescent="0.2">
      <c r="B37" s="88">
        <v>43497</v>
      </c>
      <c r="C37" s="83" t="s">
        <v>540</v>
      </c>
      <c r="D37" s="83">
        <v>134.77000000000001</v>
      </c>
      <c r="E37" s="89" t="s">
        <v>381</v>
      </c>
    </row>
    <row r="38" spans="2:5" x14ac:dyDescent="0.2">
      <c r="B38" s="88">
        <v>43497</v>
      </c>
      <c r="C38" s="83" t="s">
        <v>10</v>
      </c>
      <c r="D38" s="83">
        <v>0.19</v>
      </c>
      <c r="E38" s="89" t="s">
        <v>383</v>
      </c>
    </row>
    <row r="39" spans="2:5" x14ac:dyDescent="0.2">
      <c r="B39" s="88">
        <v>43525</v>
      </c>
      <c r="C39" s="83" t="s">
        <v>10</v>
      </c>
      <c r="D39" s="83">
        <v>0.59</v>
      </c>
      <c r="E39" s="89" t="s">
        <v>163</v>
      </c>
    </row>
    <row r="40" spans="2:5" x14ac:dyDescent="0.2">
      <c r="B40" s="88">
        <v>43525</v>
      </c>
      <c r="C40" s="83" t="s">
        <v>10</v>
      </c>
      <c r="D40" s="83">
        <v>0.16</v>
      </c>
      <c r="E40" s="89" t="s">
        <v>383</v>
      </c>
    </row>
    <row r="41" spans="2:5" ht="25.5" x14ac:dyDescent="0.2">
      <c r="B41" s="88">
        <v>43525</v>
      </c>
      <c r="C41" s="83" t="s">
        <v>541</v>
      </c>
      <c r="D41" s="83">
        <v>500</v>
      </c>
      <c r="E41" s="89" t="s">
        <v>163</v>
      </c>
    </row>
    <row r="42" spans="2:5" ht="25.5" x14ac:dyDescent="0.2">
      <c r="B42" s="88">
        <v>43525</v>
      </c>
      <c r="C42" s="83" t="s">
        <v>541</v>
      </c>
      <c r="D42" s="83">
        <v>500</v>
      </c>
      <c r="E42" s="89" t="s">
        <v>163</v>
      </c>
    </row>
    <row r="43" spans="2:5" ht="25.5" x14ac:dyDescent="0.2">
      <c r="B43" s="88">
        <v>43525</v>
      </c>
      <c r="C43" s="83" t="s">
        <v>542</v>
      </c>
      <c r="D43" s="115">
        <v>3295</v>
      </c>
      <c r="E43" s="89" t="s">
        <v>163</v>
      </c>
    </row>
    <row r="44" spans="2:5" x14ac:dyDescent="0.2">
      <c r="B44" s="88"/>
      <c r="C44" s="83"/>
      <c r="D44" s="83"/>
      <c r="E44" s="89"/>
    </row>
    <row r="45" spans="2:5" x14ac:dyDescent="0.2">
      <c r="B45" s="88"/>
      <c r="C45" s="83"/>
      <c r="D45" s="83"/>
      <c r="E45" s="89"/>
    </row>
    <row r="46" spans="2:5" x14ac:dyDescent="0.2">
      <c r="B46" s="90"/>
      <c r="C46" s="91"/>
      <c r="D46" s="91"/>
      <c r="E46" s="92"/>
    </row>
    <row r="47" spans="2:5" x14ac:dyDescent="0.2">
      <c r="B47" s="67"/>
      <c r="C47" s="83"/>
      <c r="D47" s="83"/>
      <c r="E47" s="83"/>
    </row>
    <row r="48" spans="2:5" x14ac:dyDescent="0.2">
      <c r="B48" s="67"/>
      <c r="C48" s="83"/>
      <c r="D48" s="83"/>
      <c r="E48" s="83"/>
    </row>
    <row r="49" spans="2:5" x14ac:dyDescent="0.2">
      <c r="B49" s="67"/>
      <c r="C49" s="84"/>
      <c r="E49" s="85"/>
    </row>
    <row r="50" spans="2:5" x14ac:dyDescent="0.2">
      <c r="B50" s="67"/>
    </row>
    <row r="51" spans="2:5" x14ac:dyDescent="0.2">
      <c r="B51" s="67"/>
    </row>
    <row r="52" spans="2:5" x14ac:dyDescent="0.2">
      <c r="B52" s="67"/>
    </row>
    <row r="53" spans="2:5" x14ac:dyDescent="0.2">
      <c r="B53" s="67"/>
    </row>
    <row r="54" spans="2:5" x14ac:dyDescent="0.2">
      <c r="B54" s="67"/>
    </row>
    <row r="55" spans="2:5" x14ac:dyDescent="0.2">
      <c r="B55" s="67"/>
    </row>
    <row r="56" spans="2:5" x14ac:dyDescent="0.2">
      <c r="B56" s="67"/>
    </row>
    <row r="57" spans="2:5" x14ac:dyDescent="0.2">
      <c r="B57" s="67"/>
    </row>
    <row r="58" spans="2:5" x14ac:dyDescent="0.2">
      <c r="B58" s="67"/>
    </row>
    <row r="59" spans="2:5" x14ac:dyDescent="0.2">
      <c r="B59" s="67"/>
    </row>
    <row r="60" spans="2:5" x14ac:dyDescent="0.2">
      <c r="B60" s="67"/>
    </row>
    <row r="61" spans="2:5" x14ac:dyDescent="0.2">
      <c r="B61" s="67"/>
    </row>
    <row r="62" spans="2:5" x14ac:dyDescent="0.2">
      <c r="B62" s="67"/>
    </row>
    <row r="63" spans="2:5" x14ac:dyDescent="0.2">
      <c r="B63" s="67"/>
    </row>
    <row r="64" spans="2:5" x14ac:dyDescent="0.2">
      <c r="B64" s="67"/>
    </row>
    <row r="65" spans="2:2" x14ac:dyDescent="0.2">
      <c r="B65" s="67"/>
    </row>
    <row r="66" spans="2:2" x14ac:dyDescent="0.2">
      <c r="B66" s="67"/>
    </row>
    <row r="67" spans="2:2" x14ac:dyDescent="0.2">
      <c r="B67" s="67"/>
    </row>
    <row r="68" spans="2:2" x14ac:dyDescent="0.2">
      <c r="B68" s="67"/>
    </row>
    <row r="69" spans="2:2" x14ac:dyDescent="0.2">
      <c r="B69" s="67"/>
    </row>
    <row r="70" spans="2:2" x14ac:dyDescent="0.2">
      <c r="B70" s="67"/>
    </row>
    <row r="71" spans="2:2" x14ac:dyDescent="0.2">
      <c r="B71" s="67"/>
    </row>
    <row r="72" spans="2:2" x14ac:dyDescent="0.2">
      <c r="B72" s="67"/>
    </row>
    <row r="73" spans="2:2" x14ac:dyDescent="0.2">
      <c r="B73" s="67"/>
    </row>
    <row r="74" spans="2:2" x14ac:dyDescent="0.2">
      <c r="B74" s="67"/>
    </row>
    <row r="75" spans="2:2" x14ac:dyDescent="0.2">
      <c r="B75" s="67"/>
    </row>
    <row r="76" spans="2:2" x14ac:dyDescent="0.2">
      <c r="B76" s="67"/>
    </row>
    <row r="77" spans="2:2" x14ac:dyDescent="0.2">
      <c r="B77" s="67"/>
    </row>
    <row r="78" spans="2:2" x14ac:dyDescent="0.2">
      <c r="B78" s="67"/>
    </row>
    <row r="79" spans="2:2" x14ac:dyDescent="0.2">
      <c r="B79" s="67"/>
    </row>
    <row r="80" spans="2:2" x14ac:dyDescent="0.2">
      <c r="B80" s="67"/>
    </row>
    <row r="81" spans="2:2" x14ac:dyDescent="0.2">
      <c r="B81" s="67"/>
    </row>
    <row r="82" spans="2:2" x14ac:dyDescent="0.2">
      <c r="B82" s="67"/>
    </row>
    <row r="83" spans="2:2" x14ac:dyDescent="0.2">
      <c r="B83" s="67"/>
    </row>
    <row r="84" spans="2:2" x14ac:dyDescent="0.2">
      <c r="B84" s="67"/>
    </row>
    <row r="85" spans="2:2" x14ac:dyDescent="0.2">
      <c r="B85" s="67"/>
    </row>
    <row r="86" spans="2:2" x14ac:dyDescent="0.2">
      <c r="B86" s="67"/>
    </row>
    <row r="87" spans="2:2" x14ac:dyDescent="0.2">
      <c r="B87" s="67"/>
    </row>
    <row r="88" spans="2:2" x14ac:dyDescent="0.2">
      <c r="B88" s="67"/>
    </row>
    <row r="89" spans="2:2" x14ac:dyDescent="0.2">
      <c r="B89" s="67"/>
    </row>
    <row r="90" spans="2:2" x14ac:dyDescent="0.2">
      <c r="B90" s="67"/>
    </row>
    <row r="91" spans="2:2" x14ac:dyDescent="0.2">
      <c r="B91" s="67"/>
    </row>
    <row r="92" spans="2:2" x14ac:dyDescent="0.2">
      <c r="B92" s="67"/>
    </row>
    <row r="93" spans="2:2" x14ac:dyDescent="0.2">
      <c r="B93" s="67"/>
    </row>
    <row r="94" spans="2:2" x14ac:dyDescent="0.2">
      <c r="B94" s="67"/>
    </row>
    <row r="95" spans="2:2" x14ac:dyDescent="0.2">
      <c r="B95" s="67"/>
    </row>
    <row r="96" spans="2:2" x14ac:dyDescent="0.2">
      <c r="B96" s="67"/>
    </row>
  </sheetData>
  <autoFilter ref="B5:E43"/>
  <dataValidations count="2">
    <dataValidation type="list" allowBlank="1" showInputMessage="1" showErrorMessage="1" sqref="B6:B46">
      <formula1>$K$3:$K$14</formula1>
    </dataValidation>
    <dataValidation type="list" allowBlank="1" showInputMessage="1" showErrorMessage="1" sqref="E6:E46">
      <formula1>$H$6:$H$8</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Q94"/>
  <sheetViews>
    <sheetView topLeftCell="B7" workbookViewId="0">
      <selection activeCell="H22" sqref="H22"/>
    </sheetView>
  </sheetViews>
  <sheetFormatPr defaultColWidth="8.85546875" defaultRowHeight="12.75" x14ac:dyDescent="0.2"/>
  <cols>
    <col min="1" max="1" width="2.7109375" customWidth="1"/>
    <col min="2" max="2" width="10.140625" style="87" bestFit="1" customWidth="1"/>
    <col min="3" max="3" width="9.140625" style="5" customWidth="1"/>
    <col min="4" max="4" width="16.140625" style="5" customWidth="1"/>
    <col min="5" max="5" width="18.28515625" style="5" customWidth="1"/>
    <col min="8" max="8" width="22.28515625" customWidth="1"/>
    <col min="9" max="9" width="10" bestFit="1" customWidth="1"/>
    <col min="11" max="11" width="0" hidden="1" customWidth="1"/>
    <col min="13" max="14" width="9" bestFit="1" customWidth="1"/>
    <col min="15" max="15" width="10.140625" bestFit="1" customWidth="1"/>
  </cols>
  <sheetData>
    <row r="1" spans="1:17" ht="15.75" x14ac:dyDescent="0.25">
      <c r="A1" s="33" t="s">
        <v>543</v>
      </c>
      <c r="B1"/>
      <c r="C1"/>
      <c r="D1"/>
      <c r="E1"/>
    </row>
    <row r="2" spans="1:17" x14ac:dyDescent="0.2">
      <c r="B2"/>
      <c r="C2"/>
      <c r="D2"/>
      <c r="E2"/>
    </row>
    <row r="3" spans="1:17" x14ac:dyDescent="0.2">
      <c r="B3" s="38" t="s">
        <v>87</v>
      </c>
      <c r="C3"/>
      <c r="D3"/>
      <c r="E3" s="34"/>
      <c r="F3" s="34"/>
      <c r="G3" s="34"/>
      <c r="H3" s="34"/>
      <c r="I3" s="34"/>
      <c r="J3" s="34"/>
      <c r="K3" s="86">
        <v>43191</v>
      </c>
      <c r="L3" s="34"/>
      <c r="M3" s="34"/>
      <c r="N3" s="34"/>
      <c r="O3" s="34"/>
      <c r="P3" s="34"/>
      <c r="Q3" s="34"/>
    </row>
    <row r="4" spans="1:17" x14ac:dyDescent="0.2">
      <c r="B4" s="38"/>
      <c r="C4"/>
      <c r="D4"/>
      <c r="E4" s="34"/>
      <c r="F4" s="34"/>
      <c r="G4" s="34"/>
      <c r="H4" s="34"/>
      <c r="I4" s="34"/>
      <c r="J4" s="34"/>
      <c r="K4" s="86">
        <v>43221</v>
      </c>
      <c r="L4" s="34"/>
      <c r="M4" s="34"/>
      <c r="N4" s="34"/>
      <c r="O4" s="34"/>
      <c r="P4" s="34"/>
      <c r="Q4" s="34"/>
    </row>
    <row r="5" spans="1:17" s="83" customFormat="1" x14ac:dyDescent="0.2">
      <c r="B5" s="99" t="s">
        <v>91</v>
      </c>
      <c r="C5" s="100" t="s">
        <v>88</v>
      </c>
      <c r="D5" s="101" t="s">
        <v>89</v>
      </c>
      <c r="E5" s="102" t="s">
        <v>90</v>
      </c>
      <c r="F5" s="34"/>
      <c r="G5" s="34"/>
      <c r="H5" s="98" t="s">
        <v>380</v>
      </c>
      <c r="I5" s="93"/>
      <c r="J5" s="34"/>
      <c r="K5" s="86">
        <v>43252</v>
      </c>
      <c r="L5" s="34"/>
      <c r="M5" s="131">
        <v>881</v>
      </c>
      <c r="N5" s="131">
        <v>26</v>
      </c>
      <c r="O5" s="131">
        <v>807</v>
      </c>
      <c r="P5" s="34"/>
      <c r="Q5" s="34"/>
    </row>
    <row r="6" spans="1:17" ht="38.25" x14ac:dyDescent="0.2">
      <c r="B6" s="88">
        <v>43556</v>
      </c>
      <c r="C6" s="83" t="s">
        <v>544</v>
      </c>
      <c r="D6" s="83">
        <v>15.48</v>
      </c>
      <c r="E6" s="89" t="s">
        <v>381</v>
      </c>
      <c r="F6" s="34"/>
      <c r="G6" s="34"/>
      <c r="H6" s="125" t="s">
        <v>381</v>
      </c>
      <c r="I6" s="127">
        <f>SUMIF($E:$E,H6,$D:$D)</f>
        <v>4631.33</v>
      </c>
      <c r="J6" s="34"/>
      <c r="K6" s="86">
        <v>43282</v>
      </c>
      <c r="L6" s="34"/>
      <c r="M6" s="139">
        <v>0.16</v>
      </c>
      <c r="N6" s="137">
        <v>15.48</v>
      </c>
      <c r="O6" s="137">
        <v>9786.5</v>
      </c>
      <c r="P6" s="34"/>
      <c r="Q6" s="34"/>
    </row>
    <row r="7" spans="1:17" x14ac:dyDescent="0.2">
      <c r="B7" s="88">
        <v>43556</v>
      </c>
      <c r="C7" s="83" t="s">
        <v>7</v>
      </c>
      <c r="D7" s="136">
        <v>9786.5</v>
      </c>
      <c r="E7" s="89" t="s">
        <v>163</v>
      </c>
      <c r="F7" s="34"/>
      <c r="G7" s="34"/>
      <c r="H7" s="126" t="s">
        <v>163</v>
      </c>
      <c r="I7" s="128">
        <f>SUMIF($E:$E,H7,$D:$D)</f>
        <v>25344.49</v>
      </c>
      <c r="J7" s="34"/>
      <c r="K7" s="86">
        <v>43374</v>
      </c>
      <c r="L7" s="34"/>
      <c r="M7" s="133">
        <v>0.17</v>
      </c>
      <c r="N7" s="134">
        <v>2000</v>
      </c>
      <c r="O7" s="137">
        <v>0.62</v>
      </c>
      <c r="P7" s="34"/>
      <c r="Q7" s="34"/>
    </row>
    <row r="8" spans="1:17" x14ac:dyDescent="0.2">
      <c r="B8" s="88">
        <v>43556</v>
      </c>
      <c r="C8" s="83" t="s">
        <v>10</v>
      </c>
      <c r="D8" s="136">
        <v>0.62</v>
      </c>
      <c r="E8" s="89" t="s">
        <v>163</v>
      </c>
      <c r="F8" s="34"/>
      <c r="G8" s="34"/>
      <c r="H8" s="126" t="s">
        <v>383</v>
      </c>
      <c r="I8" s="128">
        <f>SUMIF($E:$E,H8,$D:$D)</f>
        <v>3.15</v>
      </c>
      <c r="J8" s="34"/>
      <c r="K8" s="86">
        <v>43405</v>
      </c>
      <c r="L8" s="34"/>
      <c r="M8" s="139">
        <v>0.18</v>
      </c>
      <c r="N8" s="134">
        <v>2000</v>
      </c>
      <c r="O8" s="137">
        <v>5992</v>
      </c>
      <c r="P8" s="34"/>
      <c r="Q8" s="34"/>
    </row>
    <row r="9" spans="1:17" x14ac:dyDescent="0.2">
      <c r="B9" s="88">
        <v>43556</v>
      </c>
      <c r="C9" s="83" t="s">
        <v>545</v>
      </c>
      <c r="D9" s="136">
        <v>5992</v>
      </c>
      <c r="E9" s="89" t="s">
        <v>163</v>
      </c>
      <c r="F9" s="34"/>
      <c r="G9" s="34"/>
      <c r="H9" s="124"/>
      <c r="I9" s="129">
        <f>SUM(I6:I8)</f>
        <v>29978.97</v>
      </c>
      <c r="J9" s="34"/>
      <c r="K9" s="86">
        <v>43435</v>
      </c>
      <c r="L9" s="34"/>
      <c r="M9" s="137">
        <v>0.16</v>
      </c>
      <c r="N9" s="134">
        <v>1000</v>
      </c>
      <c r="O9" s="137">
        <v>1.1399999999999999</v>
      </c>
      <c r="P9" s="34"/>
      <c r="Q9" s="34"/>
    </row>
    <row r="10" spans="1:17" ht="25.5" x14ac:dyDescent="0.2">
      <c r="B10" s="88"/>
      <c r="C10" s="83" t="s">
        <v>539</v>
      </c>
      <c r="D10" s="136"/>
      <c r="E10" s="89" t="s">
        <v>381</v>
      </c>
      <c r="F10" s="34"/>
      <c r="G10" s="34"/>
      <c r="H10" s="34"/>
      <c r="I10" s="34"/>
      <c r="J10" s="34"/>
      <c r="K10" s="86"/>
      <c r="L10" s="34"/>
      <c r="M10" s="137">
        <v>0.18</v>
      </c>
      <c r="N10" s="133">
        <v>120</v>
      </c>
      <c r="O10" s="137">
        <v>1.24</v>
      </c>
      <c r="P10" s="34"/>
      <c r="Q10" s="34"/>
    </row>
    <row r="11" spans="1:17" x14ac:dyDescent="0.2">
      <c r="B11" s="88">
        <v>43556</v>
      </c>
      <c r="C11" s="83" t="s">
        <v>10</v>
      </c>
      <c r="D11" s="136">
        <v>0.16</v>
      </c>
      <c r="E11" s="89" t="s">
        <v>383</v>
      </c>
      <c r="F11" s="34"/>
      <c r="G11" s="34"/>
      <c r="H11" s="34"/>
      <c r="I11" s="34">
        <f>I9-SUM(D6:D44)</f>
        <v>0</v>
      </c>
      <c r="J11" s="34"/>
      <c r="K11" s="86">
        <v>43497</v>
      </c>
      <c r="L11" s="34"/>
      <c r="M11" s="137">
        <v>0.18</v>
      </c>
      <c r="N11" s="134">
        <v>2000</v>
      </c>
      <c r="O11" s="137">
        <v>1.1000000000000001</v>
      </c>
      <c r="P11" s="34"/>
      <c r="Q11" s="34"/>
    </row>
    <row r="12" spans="1:17" x14ac:dyDescent="0.2">
      <c r="B12" s="88">
        <v>43586</v>
      </c>
      <c r="C12" s="83" t="s">
        <v>10</v>
      </c>
      <c r="D12" s="136">
        <v>1.1399999999999999</v>
      </c>
      <c r="E12" s="89" t="s">
        <v>163</v>
      </c>
      <c r="F12" s="34"/>
      <c r="G12" s="34"/>
      <c r="H12" s="34"/>
      <c r="I12" s="34"/>
      <c r="J12" s="34"/>
      <c r="K12" s="86">
        <v>43525</v>
      </c>
      <c r="L12" s="34"/>
      <c r="M12" s="133"/>
      <c r="N12" s="134">
        <v>2000</v>
      </c>
      <c r="O12" s="137">
        <v>1.17</v>
      </c>
      <c r="P12" s="34"/>
      <c r="Q12" s="34"/>
    </row>
    <row r="13" spans="1:17" x14ac:dyDescent="0.2">
      <c r="B13" s="88">
        <v>43586</v>
      </c>
      <c r="C13" s="83" t="s">
        <v>10</v>
      </c>
      <c r="D13" s="136">
        <v>0.17</v>
      </c>
      <c r="E13" s="89" t="s">
        <v>383</v>
      </c>
      <c r="F13" s="34"/>
      <c r="G13" s="34"/>
      <c r="H13" s="34"/>
      <c r="I13" s="34"/>
      <c r="J13" s="34"/>
      <c r="K13" s="34"/>
      <c r="L13" s="34"/>
      <c r="M13" s="137">
        <v>0.22</v>
      </c>
      <c r="N13" s="133">
        <v>92.45</v>
      </c>
      <c r="O13" s="137">
        <v>1.1499999999999999</v>
      </c>
      <c r="P13" s="34"/>
      <c r="Q13" s="34"/>
    </row>
    <row r="14" spans="1:17" x14ac:dyDescent="0.2">
      <c r="B14" s="88"/>
      <c r="C14" s="83"/>
      <c r="D14" s="136"/>
      <c r="E14" s="89"/>
      <c r="F14" s="34"/>
      <c r="G14" s="34"/>
      <c r="H14" s="34"/>
      <c r="I14" s="34"/>
      <c r="J14" s="34"/>
      <c r="K14" s="34"/>
      <c r="L14" s="34"/>
      <c r="M14" s="137"/>
      <c r="N14" s="133"/>
      <c r="O14" s="137"/>
      <c r="P14" s="34"/>
      <c r="Q14" s="34"/>
    </row>
    <row r="15" spans="1:17" x14ac:dyDescent="0.2">
      <c r="B15" s="88">
        <v>43617</v>
      </c>
      <c r="C15" s="83" t="s">
        <v>10</v>
      </c>
      <c r="D15" s="136">
        <v>1.24</v>
      </c>
      <c r="E15" s="89" t="s">
        <v>163</v>
      </c>
      <c r="F15" s="34"/>
      <c r="G15" s="34"/>
      <c r="H15" s="34"/>
      <c r="I15" s="34"/>
      <c r="J15" s="34"/>
      <c r="K15" s="34"/>
      <c r="L15" s="34"/>
      <c r="M15" s="137">
        <v>0.41</v>
      </c>
      <c r="N15" s="134">
        <v>3000</v>
      </c>
      <c r="O15" s="137">
        <v>9153.5</v>
      </c>
      <c r="P15" s="34"/>
      <c r="Q15" s="34"/>
    </row>
    <row r="16" spans="1:17" x14ac:dyDescent="0.2">
      <c r="B16" s="88">
        <v>43617</v>
      </c>
      <c r="C16" s="83" t="s">
        <v>10</v>
      </c>
      <c r="D16" s="136">
        <v>0.18</v>
      </c>
      <c r="E16" s="89" t="s">
        <v>383</v>
      </c>
      <c r="F16" s="34"/>
      <c r="G16" s="34"/>
      <c r="H16" s="34"/>
      <c r="I16" s="34"/>
      <c r="J16" s="34"/>
      <c r="K16" s="34"/>
      <c r="L16" s="34"/>
      <c r="M16" s="137">
        <v>0.35</v>
      </c>
      <c r="N16" s="137">
        <v>67.61</v>
      </c>
      <c r="O16" s="137">
        <v>1.32</v>
      </c>
      <c r="P16" s="34"/>
      <c r="Q16" s="34"/>
    </row>
    <row r="17" spans="1:17" x14ac:dyDescent="0.2">
      <c r="B17" s="88">
        <v>43647</v>
      </c>
      <c r="C17" s="83" t="s">
        <v>10</v>
      </c>
      <c r="D17" s="136">
        <v>1.1000000000000001</v>
      </c>
      <c r="E17" s="89" t="s">
        <v>163</v>
      </c>
      <c r="F17" s="34"/>
      <c r="G17" s="34"/>
      <c r="H17" s="34"/>
      <c r="I17" s="34"/>
      <c r="J17" s="34"/>
      <c r="K17" s="34"/>
      <c r="L17" s="34"/>
      <c r="M17" s="137">
        <v>0.39</v>
      </c>
      <c r="N17" s="134">
        <v>5000</v>
      </c>
      <c r="O17" s="137">
        <v>1.1200000000000001</v>
      </c>
      <c r="P17" s="34"/>
      <c r="Q17" s="34"/>
    </row>
    <row r="18" spans="1:17" x14ac:dyDescent="0.2">
      <c r="B18" s="88">
        <v>43647</v>
      </c>
      <c r="C18" s="83" t="s">
        <v>10</v>
      </c>
      <c r="D18" s="136">
        <v>0.16</v>
      </c>
      <c r="E18" s="89" t="s">
        <v>383</v>
      </c>
      <c r="F18" s="34"/>
      <c r="G18" s="34"/>
      <c r="H18" s="34"/>
      <c r="I18" s="34"/>
      <c r="J18" s="34"/>
      <c r="K18" s="34"/>
      <c r="L18" s="34"/>
      <c r="M18" s="137">
        <v>0.4</v>
      </c>
      <c r="N18" s="137">
        <v>4.92</v>
      </c>
      <c r="O18" s="137">
        <v>0.95</v>
      </c>
      <c r="P18" s="34"/>
      <c r="Q18" s="34"/>
    </row>
    <row r="19" spans="1:17" x14ac:dyDescent="0.2">
      <c r="B19" s="88">
        <v>43678</v>
      </c>
      <c r="C19" s="83" t="s">
        <v>10</v>
      </c>
      <c r="D19" s="83">
        <v>1.17</v>
      </c>
      <c r="E19" s="89" t="s">
        <v>163</v>
      </c>
      <c r="F19" s="34"/>
      <c r="G19" s="34"/>
      <c r="H19" s="34"/>
      <c r="I19" s="34"/>
      <c r="J19" s="34"/>
      <c r="K19" s="34"/>
      <c r="L19" s="34"/>
      <c r="M19" s="137">
        <v>0.35</v>
      </c>
      <c r="N19" s="137">
        <v>243.32</v>
      </c>
      <c r="O19" s="137">
        <v>1000</v>
      </c>
      <c r="P19" s="34"/>
      <c r="Q19" s="34"/>
    </row>
    <row r="20" spans="1:17" x14ac:dyDescent="0.2">
      <c r="B20" s="88">
        <v>43678</v>
      </c>
      <c r="C20" s="83" t="s">
        <v>10</v>
      </c>
      <c r="D20" s="136">
        <v>0.18</v>
      </c>
      <c r="E20" s="89" t="s">
        <v>383</v>
      </c>
      <c r="F20" s="34"/>
      <c r="G20" s="34"/>
      <c r="H20" s="34"/>
      <c r="I20" s="34"/>
      <c r="J20" s="34"/>
      <c r="K20" s="34"/>
      <c r="L20" s="34"/>
      <c r="M20" s="133"/>
      <c r="N20" s="134">
        <v>2000</v>
      </c>
      <c r="O20" s="137">
        <v>1.07</v>
      </c>
      <c r="P20" s="34"/>
      <c r="Q20" s="34"/>
    </row>
    <row r="21" spans="1:17" x14ac:dyDescent="0.2">
      <c r="B21" s="88">
        <v>43709</v>
      </c>
      <c r="C21" s="83" t="s">
        <v>7</v>
      </c>
      <c r="D21" s="136">
        <v>9153.5</v>
      </c>
      <c r="E21" s="89" t="s">
        <v>163</v>
      </c>
      <c r="F21" s="34"/>
      <c r="G21" s="34"/>
      <c r="H21" s="34"/>
      <c r="I21" s="34"/>
      <c r="J21" s="34"/>
      <c r="K21" s="34"/>
      <c r="L21" s="34"/>
      <c r="M21" s="133"/>
      <c r="N21" s="137">
        <v>3300</v>
      </c>
      <c r="O21" s="137">
        <v>0.89</v>
      </c>
      <c r="P21" s="34"/>
      <c r="Q21" s="34"/>
    </row>
    <row r="22" spans="1:17" x14ac:dyDescent="0.2">
      <c r="B22" s="88">
        <v>43709</v>
      </c>
      <c r="C22" s="83" t="s">
        <v>10</v>
      </c>
      <c r="D22" s="136">
        <v>1.1499999999999999</v>
      </c>
      <c r="E22" s="89" t="s">
        <v>163</v>
      </c>
      <c r="F22" s="34"/>
      <c r="G22" s="34"/>
      <c r="H22" s="34"/>
      <c r="I22" s="34"/>
      <c r="J22" s="34"/>
      <c r="K22" s="34"/>
      <c r="L22" s="34"/>
      <c r="M22" s="133"/>
      <c r="N22" s="133"/>
      <c r="O22" s="137">
        <v>400</v>
      </c>
      <c r="P22" s="34"/>
      <c r="Q22" s="34"/>
    </row>
    <row r="23" spans="1:17" x14ac:dyDescent="0.2">
      <c r="B23" s="88">
        <v>43709</v>
      </c>
      <c r="C23" s="83" t="s">
        <v>10</v>
      </c>
      <c r="D23" s="136">
        <v>0.18</v>
      </c>
      <c r="E23" s="89" t="s">
        <v>383</v>
      </c>
      <c r="F23" s="34"/>
      <c r="G23" s="34"/>
      <c r="H23" s="34"/>
      <c r="I23" s="34"/>
      <c r="J23" s="34"/>
      <c r="K23" s="34"/>
      <c r="L23" s="34"/>
      <c r="M23" s="133"/>
      <c r="N23" s="133"/>
      <c r="O23" s="137">
        <v>0.72</v>
      </c>
      <c r="P23" s="34"/>
      <c r="Q23" s="34"/>
    </row>
    <row r="24" spans="1:17" x14ac:dyDescent="0.2">
      <c r="B24" s="88">
        <v>43739</v>
      </c>
      <c r="C24" s="83" t="s">
        <v>10</v>
      </c>
      <c r="D24" s="138">
        <v>1.32</v>
      </c>
      <c r="E24" s="89" t="s">
        <v>163</v>
      </c>
      <c r="M24" s="132"/>
      <c r="N24" s="132"/>
    </row>
    <row r="25" spans="1:17" x14ac:dyDescent="0.2">
      <c r="B25" s="88">
        <v>43770</v>
      </c>
      <c r="C25" s="83" t="s">
        <v>10</v>
      </c>
      <c r="D25" s="136">
        <v>1.1200000000000001</v>
      </c>
      <c r="E25" s="89" t="s">
        <v>163</v>
      </c>
      <c r="M25" s="132"/>
      <c r="N25" s="132"/>
      <c r="O25" s="135">
        <f>SUM(O6:O23,N6,N10,N13,N16,N18:N19,N21,M6:M19)</f>
        <v>30191.419999999995</v>
      </c>
    </row>
    <row r="26" spans="1:17" x14ac:dyDescent="0.2">
      <c r="B26" s="88">
        <v>43739</v>
      </c>
      <c r="C26" s="83" t="s">
        <v>10</v>
      </c>
      <c r="D26" s="136">
        <v>0.22</v>
      </c>
      <c r="E26" s="89" t="s">
        <v>383</v>
      </c>
    </row>
    <row r="27" spans="1:17" x14ac:dyDescent="0.2">
      <c r="B27" s="88">
        <v>43770</v>
      </c>
      <c r="C27" s="83" t="s">
        <v>10</v>
      </c>
      <c r="D27" s="136">
        <v>0.41</v>
      </c>
      <c r="E27" s="89" t="s">
        <v>383</v>
      </c>
      <c r="N27" s="135">
        <f>SUM(N13,N10)</f>
        <v>212.45</v>
      </c>
      <c r="O27" s="135">
        <f>O25-I9</f>
        <v>212.44999999999345</v>
      </c>
    </row>
    <row r="28" spans="1:17" x14ac:dyDescent="0.2">
      <c r="A28" s="67"/>
      <c r="B28" s="88">
        <v>43800</v>
      </c>
      <c r="C28" s="83" t="s">
        <v>168</v>
      </c>
      <c r="D28" s="136">
        <v>1000</v>
      </c>
      <c r="E28" s="89" t="s">
        <v>381</v>
      </c>
      <c r="O28" s="135">
        <f>N27-O27</f>
        <v>6.5369931689929217E-12</v>
      </c>
    </row>
    <row r="29" spans="1:17" x14ac:dyDescent="0.2">
      <c r="B29" s="88">
        <v>43800</v>
      </c>
      <c r="C29" s="83" t="s">
        <v>10</v>
      </c>
      <c r="D29" s="136">
        <v>0.95</v>
      </c>
      <c r="E29" s="89" t="s">
        <v>163</v>
      </c>
    </row>
    <row r="30" spans="1:17" x14ac:dyDescent="0.2">
      <c r="B30" s="88">
        <v>43800</v>
      </c>
      <c r="C30" s="83" t="s">
        <v>10</v>
      </c>
      <c r="D30" s="136">
        <v>0.35</v>
      </c>
      <c r="E30" s="89" t="s">
        <v>383</v>
      </c>
    </row>
    <row r="31" spans="1:17" x14ac:dyDescent="0.2">
      <c r="B31" s="88">
        <v>43831</v>
      </c>
      <c r="C31" s="83" t="s">
        <v>10</v>
      </c>
      <c r="D31" s="136">
        <v>1.07</v>
      </c>
      <c r="E31" s="89" t="s">
        <v>163</v>
      </c>
    </row>
    <row r="32" spans="1:17" x14ac:dyDescent="0.2">
      <c r="B32" s="88">
        <v>43831</v>
      </c>
      <c r="C32" s="83" t="s">
        <v>546</v>
      </c>
      <c r="D32" s="136">
        <v>67.61</v>
      </c>
      <c r="E32" s="89" t="s">
        <v>381</v>
      </c>
    </row>
    <row r="33" spans="2:5" x14ac:dyDescent="0.2">
      <c r="B33" s="88">
        <v>43831</v>
      </c>
      <c r="C33" s="83" t="s">
        <v>546</v>
      </c>
      <c r="D33" s="136">
        <v>4.92</v>
      </c>
      <c r="E33" s="89" t="s">
        <v>381</v>
      </c>
    </row>
    <row r="34" spans="2:5" x14ac:dyDescent="0.2">
      <c r="B34" s="88">
        <v>43831</v>
      </c>
      <c r="C34" s="83" t="s">
        <v>10</v>
      </c>
      <c r="D34" s="136">
        <v>0.39</v>
      </c>
      <c r="E34" s="89" t="s">
        <v>383</v>
      </c>
    </row>
    <row r="35" spans="2:5" ht="25.5" x14ac:dyDescent="0.2">
      <c r="B35" s="88">
        <v>43862</v>
      </c>
      <c r="C35" s="83" t="s">
        <v>547</v>
      </c>
      <c r="D35" s="136">
        <v>243.32</v>
      </c>
      <c r="E35" s="89" t="s">
        <v>381</v>
      </c>
    </row>
    <row r="36" spans="2:5" x14ac:dyDescent="0.2">
      <c r="B36" s="88">
        <v>43862</v>
      </c>
      <c r="C36" s="83" t="s">
        <v>10</v>
      </c>
      <c r="D36" s="136">
        <v>0.89</v>
      </c>
      <c r="E36" s="89" t="s">
        <v>163</v>
      </c>
    </row>
    <row r="37" spans="2:5" x14ac:dyDescent="0.2">
      <c r="B37" s="88">
        <v>43862</v>
      </c>
      <c r="C37" s="83" t="s">
        <v>10</v>
      </c>
      <c r="D37" s="136">
        <v>0.4</v>
      </c>
      <c r="E37" s="89" t="s">
        <v>383</v>
      </c>
    </row>
    <row r="38" spans="2:5" x14ac:dyDescent="0.2">
      <c r="B38" s="88">
        <v>43891</v>
      </c>
      <c r="C38" s="83" t="s">
        <v>10</v>
      </c>
      <c r="D38" s="136">
        <v>0.72</v>
      </c>
      <c r="E38" s="89" t="s">
        <v>163</v>
      </c>
    </row>
    <row r="39" spans="2:5" x14ac:dyDescent="0.2">
      <c r="B39" s="88">
        <v>43891</v>
      </c>
      <c r="C39" s="83" t="s">
        <v>10</v>
      </c>
      <c r="D39" s="136">
        <v>0.35</v>
      </c>
      <c r="E39" s="89" t="s">
        <v>383</v>
      </c>
    </row>
    <row r="40" spans="2:5" ht="25.5" x14ac:dyDescent="0.2">
      <c r="B40" s="88">
        <v>43891</v>
      </c>
      <c r="C40" s="83" t="s">
        <v>548</v>
      </c>
      <c r="D40" s="136">
        <v>400</v>
      </c>
      <c r="E40" s="89" t="s">
        <v>163</v>
      </c>
    </row>
    <row r="41" spans="2:5" x14ac:dyDescent="0.2">
      <c r="B41" s="88">
        <v>43862</v>
      </c>
      <c r="C41" s="83" t="s">
        <v>549</v>
      </c>
      <c r="D41" s="136">
        <v>3300</v>
      </c>
      <c r="E41" s="89" t="s">
        <v>381</v>
      </c>
    </row>
    <row r="42" spans="2:5" x14ac:dyDescent="0.2">
      <c r="B42" s="88"/>
      <c r="C42" s="83"/>
      <c r="D42" s="83"/>
      <c r="E42" s="89"/>
    </row>
    <row r="43" spans="2:5" x14ac:dyDescent="0.2">
      <c r="B43" s="88"/>
      <c r="C43" s="83"/>
      <c r="D43" s="83"/>
      <c r="E43" s="89"/>
    </row>
    <row r="44" spans="2:5" x14ac:dyDescent="0.2">
      <c r="B44" s="90"/>
      <c r="C44" s="91"/>
      <c r="D44" s="91"/>
      <c r="E44" s="92"/>
    </row>
    <row r="45" spans="2:5" x14ac:dyDescent="0.2">
      <c r="B45" s="67"/>
      <c r="C45" s="83"/>
      <c r="D45" s="83"/>
      <c r="E45" s="83"/>
    </row>
    <row r="46" spans="2:5" x14ac:dyDescent="0.2">
      <c r="B46" s="67"/>
      <c r="C46" s="83"/>
      <c r="D46" s="83"/>
      <c r="E46" s="83"/>
    </row>
    <row r="47" spans="2:5" x14ac:dyDescent="0.2">
      <c r="B47" s="67"/>
      <c r="C47" s="84"/>
      <c r="E47" s="85"/>
    </row>
    <row r="48" spans="2:5" x14ac:dyDescent="0.2">
      <c r="B48" s="67"/>
    </row>
    <row r="49" spans="2:2" x14ac:dyDescent="0.2">
      <c r="B49" s="67"/>
    </row>
    <row r="50" spans="2:2" x14ac:dyDescent="0.2">
      <c r="B50" s="67"/>
    </row>
    <row r="51" spans="2:2" x14ac:dyDescent="0.2">
      <c r="B51" s="67"/>
    </row>
    <row r="52" spans="2:2" x14ac:dyDescent="0.2">
      <c r="B52" s="67"/>
    </row>
    <row r="53" spans="2:2" x14ac:dyDescent="0.2">
      <c r="B53" s="67"/>
    </row>
    <row r="54" spans="2:2" x14ac:dyDescent="0.2">
      <c r="B54" s="67"/>
    </row>
    <row r="55" spans="2:2" x14ac:dyDescent="0.2">
      <c r="B55" s="67"/>
    </row>
    <row r="56" spans="2:2" x14ac:dyDescent="0.2">
      <c r="B56" s="67"/>
    </row>
    <row r="57" spans="2:2" x14ac:dyDescent="0.2">
      <c r="B57" s="67"/>
    </row>
    <row r="58" spans="2:2" x14ac:dyDescent="0.2">
      <c r="B58" s="67"/>
    </row>
    <row r="59" spans="2:2" x14ac:dyDescent="0.2">
      <c r="B59" s="67"/>
    </row>
    <row r="60" spans="2:2" x14ac:dyDescent="0.2">
      <c r="B60" s="67"/>
    </row>
    <row r="61" spans="2:2" x14ac:dyDescent="0.2">
      <c r="B61" s="67"/>
    </row>
    <row r="62" spans="2:2" x14ac:dyDescent="0.2">
      <c r="B62" s="67"/>
    </row>
    <row r="63" spans="2:2" x14ac:dyDescent="0.2">
      <c r="B63" s="67"/>
    </row>
    <row r="64" spans="2:2" x14ac:dyDescent="0.2">
      <c r="B64" s="67"/>
    </row>
    <row r="65" spans="2:2" x14ac:dyDescent="0.2">
      <c r="B65" s="67"/>
    </row>
    <row r="66" spans="2:2" x14ac:dyDescent="0.2">
      <c r="B66" s="67"/>
    </row>
    <row r="67" spans="2:2" x14ac:dyDescent="0.2">
      <c r="B67" s="67"/>
    </row>
    <row r="68" spans="2:2" x14ac:dyDescent="0.2">
      <c r="B68" s="67"/>
    </row>
    <row r="69" spans="2:2" x14ac:dyDescent="0.2">
      <c r="B69" s="67"/>
    </row>
    <row r="70" spans="2:2" x14ac:dyDescent="0.2">
      <c r="B70" s="67"/>
    </row>
    <row r="71" spans="2:2" x14ac:dyDescent="0.2">
      <c r="B71" s="67"/>
    </row>
    <row r="72" spans="2:2" x14ac:dyDescent="0.2">
      <c r="B72" s="67"/>
    </row>
    <row r="73" spans="2:2" x14ac:dyDescent="0.2">
      <c r="B73" s="67"/>
    </row>
    <row r="74" spans="2:2" x14ac:dyDescent="0.2">
      <c r="B74" s="67"/>
    </row>
    <row r="75" spans="2:2" x14ac:dyDescent="0.2">
      <c r="B75" s="67"/>
    </row>
    <row r="76" spans="2:2" x14ac:dyDescent="0.2">
      <c r="B76" s="67"/>
    </row>
    <row r="77" spans="2:2" x14ac:dyDescent="0.2">
      <c r="B77" s="67"/>
    </row>
    <row r="78" spans="2:2" x14ac:dyDescent="0.2">
      <c r="B78" s="67"/>
    </row>
    <row r="79" spans="2:2" x14ac:dyDescent="0.2">
      <c r="B79" s="67"/>
    </row>
    <row r="80" spans="2:2" x14ac:dyDescent="0.2">
      <c r="B80" s="67"/>
    </row>
    <row r="81" spans="2:2" x14ac:dyDescent="0.2">
      <c r="B81" s="67"/>
    </row>
    <row r="82" spans="2:2" x14ac:dyDescent="0.2">
      <c r="B82" s="67"/>
    </row>
    <row r="83" spans="2:2" x14ac:dyDescent="0.2">
      <c r="B83" s="67"/>
    </row>
    <row r="84" spans="2:2" x14ac:dyDescent="0.2">
      <c r="B84" s="67"/>
    </row>
    <row r="85" spans="2:2" x14ac:dyDescent="0.2">
      <c r="B85" s="67"/>
    </row>
    <row r="86" spans="2:2" x14ac:dyDescent="0.2">
      <c r="B86" s="67"/>
    </row>
    <row r="87" spans="2:2" x14ac:dyDescent="0.2">
      <c r="B87" s="67"/>
    </row>
    <row r="88" spans="2:2" x14ac:dyDescent="0.2">
      <c r="B88" s="67"/>
    </row>
    <row r="89" spans="2:2" x14ac:dyDescent="0.2">
      <c r="B89" s="67"/>
    </row>
    <row r="90" spans="2:2" x14ac:dyDescent="0.2">
      <c r="B90" s="67"/>
    </row>
    <row r="91" spans="2:2" x14ac:dyDescent="0.2">
      <c r="B91" s="67"/>
    </row>
    <row r="92" spans="2:2" x14ac:dyDescent="0.2">
      <c r="B92" s="67"/>
    </row>
    <row r="93" spans="2:2" x14ac:dyDescent="0.2">
      <c r="B93" s="67"/>
    </row>
    <row r="94" spans="2:2" x14ac:dyDescent="0.2">
      <c r="B94" s="67"/>
    </row>
  </sheetData>
  <dataValidations count="2">
    <dataValidation type="list" allowBlank="1" showInputMessage="1" showErrorMessage="1" sqref="E6:E38 E40:E44">
      <formula1>$H$6:$H$6</formula1>
    </dataValidation>
    <dataValidation type="date" allowBlank="1" showInputMessage="1" showErrorMessage="1" sqref="B6">
      <formula1>43556</formula1>
      <formula2>43891</formula2>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M34"/>
  <sheetViews>
    <sheetView topLeftCell="A9" workbookViewId="0">
      <selection activeCell="H22" sqref="H22"/>
    </sheetView>
  </sheetViews>
  <sheetFormatPr defaultColWidth="8.85546875" defaultRowHeight="12.75" x14ac:dyDescent="0.2"/>
  <cols>
    <col min="1" max="1" width="3.85546875" customWidth="1"/>
    <col min="5" max="5" width="23.85546875" customWidth="1"/>
    <col min="8" max="8" width="10.7109375" style="71" bestFit="1" customWidth="1"/>
    <col min="10" max="10" width="17.140625" bestFit="1" customWidth="1"/>
    <col min="11" max="11" width="16.7109375" bestFit="1" customWidth="1"/>
  </cols>
  <sheetData>
    <row r="1" spans="1:11" x14ac:dyDescent="0.2">
      <c r="A1" s="23" t="s">
        <v>391</v>
      </c>
      <c r="B1" s="23"/>
      <c r="C1" s="23"/>
      <c r="D1" s="23"/>
      <c r="E1" s="23"/>
    </row>
    <row r="3" spans="1:11" ht="15.75" x14ac:dyDescent="0.25">
      <c r="A3" s="33" t="s">
        <v>543</v>
      </c>
    </row>
    <row r="5" spans="1:11" x14ac:dyDescent="0.2">
      <c r="B5" t="s">
        <v>550</v>
      </c>
      <c r="H5" s="71">
        <v>23388.91</v>
      </c>
    </row>
    <row r="7" spans="1:11" x14ac:dyDescent="0.2">
      <c r="B7" t="s">
        <v>6</v>
      </c>
      <c r="G7" t="s">
        <v>393</v>
      </c>
      <c r="H7" s="71">
        <f>'Income 2019-20'!I9</f>
        <v>29978.97</v>
      </c>
      <c r="J7" s="71"/>
    </row>
    <row r="9" spans="1:11" x14ac:dyDescent="0.2">
      <c r="B9" t="s">
        <v>170</v>
      </c>
      <c r="G9" t="s">
        <v>394</v>
      </c>
      <c r="H9" s="71">
        <f>-SUM('Expenses 2019-20'!Y98)</f>
        <v>-21144.269999999993</v>
      </c>
    </row>
    <row r="11" spans="1:11" x14ac:dyDescent="0.2">
      <c r="B11" t="s">
        <v>551</v>
      </c>
      <c r="H11" s="103" t="s">
        <v>552</v>
      </c>
    </row>
    <row r="12" spans="1:11" x14ac:dyDescent="0.2">
      <c r="K12" s="112"/>
    </row>
    <row r="13" spans="1:11" x14ac:dyDescent="0.2">
      <c r="K13" s="112"/>
    </row>
    <row r="14" spans="1:11" x14ac:dyDescent="0.2">
      <c r="B14" s="81" t="s">
        <v>172</v>
      </c>
      <c r="C14" s="70"/>
      <c r="D14" s="70"/>
      <c r="E14" s="70"/>
      <c r="F14" s="74"/>
    </row>
    <row r="15" spans="1:11" x14ac:dyDescent="0.2">
      <c r="B15" s="75"/>
      <c r="C15" t="s">
        <v>55</v>
      </c>
      <c r="D15" t="s">
        <v>396</v>
      </c>
      <c r="E15" t="s">
        <v>397</v>
      </c>
      <c r="F15" s="76" t="s">
        <v>398</v>
      </c>
    </row>
    <row r="16" spans="1:11" x14ac:dyDescent="0.2">
      <c r="B16" s="75"/>
      <c r="C16" s="37" t="s">
        <v>173</v>
      </c>
      <c r="D16" s="37">
        <v>1305</v>
      </c>
      <c r="E16" s="37" t="s">
        <v>174</v>
      </c>
      <c r="F16" s="104">
        <v>20</v>
      </c>
    </row>
    <row r="17" spans="2:13" x14ac:dyDescent="0.2">
      <c r="B17" s="75"/>
      <c r="C17" s="37" t="s">
        <v>173</v>
      </c>
      <c r="D17" s="37">
        <v>1297</v>
      </c>
      <c r="E17" s="37" t="s">
        <v>175</v>
      </c>
      <c r="F17" s="104">
        <v>44</v>
      </c>
    </row>
    <row r="18" spans="2:13" x14ac:dyDescent="0.2">
      <c r="B18" s="75"/>
      <c r="C18" s="37" t="s">
        <v>176</v>
      </c>
      <c r="D18" s="37">
        <v>1356</v>
      </c>
      <c r="E18" s="37" t="s">
        <v>177</v>
      </c>
      <c r="F18" s="104">
        <v>20</v>
      </c>
    </row>
    <row r="19" spans="2:13" x14ac:dyDescent="0.2">
      <c r="B19" s="75"/>
      <c r="C19" s="37" t="s">
        <v>178</v>
      </c>
      <c r="D19" s="37">
        <v>1474</v>
      </c>
      <c r="E19" s="37" t="str">
        <f>'Expenses 2017-18'!D76</f>
        <v>Cllr Munford - Xmas Lights</v>
      </c>
      <c r="F19" s="105">
        <v>0</v>
      </c>
    </row>
    <row r="20" spans="2:13" x14ac:dyDescent="0.2">
      <c r="B20" s="75"/>
      <c r="C20" s="37" t="s">
        <v>178</v>
      </c>
      <c r="D20" s="37">
        <v>1466</v>
      </c>
      <c r="E20" s="37" t="str">
        <f>'Expenses 2017-18'!D68</f>
        <v>Village Hall Hire</v>
      </c>
      <c r="F20" s="105">
        <v>0</v>
      </c>
    </row>
    <row r="21" spans="2:13" x14ac:dyDescent="0.2">
      <c r="B21" s="75"/>
      <c r="C21" s="37" t="s">
        <v>399</v>
      </c>
      <c r="D21" s="37"/>
      <c r="E21" s="37" t="s">
        <v>400</v>
      </c>
      <c r="F21" s="105">
        <v>9</v>
      </c>
    </row>
    <row r="22" spans="2:13" x14ac:dyDescent="0.2">
      <c r="B22" s="75"/>
      <c r="C22" s="37"/>
      <c r="D22" s="37"/>
      <c r="E22" s="37"/>
      <c r="F22" s="105"/>
    </row>
    <row r="23" spans="2:13" x14ac:dyDescent="0.2">
      <c r="B23" s="75"/>
      <c r="C23" s="37"/>
      <c r="D23" s="37"/>
      <c r="E23" s="37"/>
      <c r="F23" s="105"/>
    </row>
    <row r="24" spans="2:13" x14ac:dyDescent="0.2">
      <c r="B24" s="78"/>
      <c r="C24" s="106"/>
      <c r="D24" s="106"/>
      <c r="E24" s="106"/>
      <c r="F24" s="80">
        <f>SUM(F16:F23)</f>
        <v>93</v>
      </c>
      <c r="H24" s="71">
        <f>F24</f>
        <v>93</v>
      </c>
    </row>
    <row r="26" spans="2:13" ht="13.5" thickBot="1" x14ac:dyDescent="0.25">
      <c r="H26" s="73">
        <v>32316.61</v>
      </c>
      <c r="I26" s="108" t="s">
        <v>553</v>
      </c>
      <c r="J26" s="37"/>
      <c r="K26" s="37"/>
      <c r="L26" s="37"/>
      <c r="M26" s="37" t="s">
        <v>554</v>
      </c>
    </row>
    <row r="27" spans="2:13" ht="13.5" thickTop="1" x14ac:dyDescent="0.2"/>
    <row r="28" spans="2:13" x14ac:dyDescent="0.2">
      <c r="B28" t="s">
        <v>555</v>
      </c>
    </row>
    <row r="30" spans="2:13" x14ac:dyDescent="0.2">
      <c r="B30" t="s">
        <v>181</v>
      </c>
      <c r="H30" s="107">
        <v>4026.17</v>
      </c>
      <c r="J30" s="71"/>
    </row>
    <row r="31" spans="2:13" x14ac:dyDescent="0.2">
      <c r="B31" t="s">
        <v>182</v>
      </c>
      <c r="H31" s="107">
        <v>9133.27</v>
      </c>
    </row>
    <row r="32" spans="2:13" x14ac:dyDescent="0.2">
      <c r="B32" t="s">
        <v>183</v>
      </c>
      <c r="H32" s="107">
        <v>19157.150000000001</v>
      </c>
      <c r="J32" s="114"/>
    </row>
    <row r="33" spans="8:10" ht="13.5" thickBot="1" x14ac:dyDescent="0.25">
      <c r="H33" s="73">
        <f>SUM(H30:H32)</f>
        <v>32316.590000000004</v>
      </c>
      <c r="J33" s="130"/>
    </row>
    <row r="34" spans="8:10" ht="13.5" thickTop="1" x14ac:dyDescent="0.2"/>
  </sheetData>
  <phoneticPr fontId="9"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4"/>
  <sheetViews>
    <sheetView topLeftCell="A11" workbookViewId="0">
      <selection activeCell="M27" sqref="M27"/>
    </sheetView>
  </sheetViews>
  <sheetFormatPr defaultColWidth="8.85546875" defaultRowHeight="12.75" x14ac:dyDescent="0.2"/>
  <cols>
    <col min="1" max="1" width="3.85546875" customWidth="1"/>
    <col min="5" max="5" width="23.85546875" customWidth="1"/>
    <col min="8" max="8" width="10.7109375" style="71" bestFit="1" customWidth="1"/>
    <col min="10" max="11" width="16.7109375" bestFit="1" customWidth="1"/>
  </cols>
  <sheetData>
    <row r="1" spans="1:12" x14ac:dyDescent="0.2">
      <c r="A1" s="23" t="s">
        <v>391</v>
      </c>
      <c r="B1" s="23"/>
      <c r="C1" s="23"/>
      <c r="D1" s="23"/>
      <c r="E1" s="23"/>
    </row>
    <row r="3" spans="1:12" ht="15.75" x14ac:dyDescent="0.25">
      <c r="A3" s="33" t="s">
        <v>543</v>
      </c>
    </row>
    <row r="5" spans="1:12" x14ac:dyDescent="0.2">
      <c r="B5" t="s">
        <v>556</v>
      </c>
      <c r="H5" s="71">
        <f>'Bank Rec 2017-18'!H9</f>
        <v>16611.480000000003</v>
      </c>
    </row>
    <row r="7" spans="1:12" x14ac:dyDescent="0.2">
      <c r="B7" t="s">
        <v>6</v>
      </c>
      <c r="G7" t="s">
        <v>393</v>
      </c>
      <c r="H7" s="71">
        <f>SUM('Income 2018-19'!I6:I8)</f>
        <v>30034.34</v>
      </c>
      <c r="J7" s="71">
        <f>H7-16448</f>
        <v>13586.34</v>
      </c>
    </row>
    <row r="8" spans="1:12" x14ac:dyDescent="0.2">
      <c r="L8">
        <v>16611</v>
      </c>
    </row>
    <row r="9" spans="1:12" x14ac:dyDescent="0.2">
      <c r="B9" t="s">
        <v>170</v>
      </c>
      <c r="G9" t="s">
        <v>394</v>
      </c>
      <c r="H9" s="71">
        <f>-SUM('Expenses 2018-19'!Y95)</f>
        <v>-23256.91</v>
      </c>
      <c r="L9">
        <v>16448</v>
      </c>
    </row>
    <row r="10" spans="1:12" x14ac:dyDescent="0.2">
      <c r="L10">
        <v>13586</v>
      </c>
    </row>
    <row r="11" spans="1:12" x14ac:dyDescent="0.2">
      <c r="B11" t="s">
        <v>557</v>
      </c>
      <c r="H11" s="103">
        <f>SUM(H5:H10)</f>
        <v>23388.910000000007</v>
      </c>
      <c r="L11">
        <v>-4509</v>
      </c>
    </row>
    <row r="12" spans="1:12" x14ac:dyDescent="0.2">
      <c r="K12" s="112"/>
      <c r="L12">
        <v>-18747</v>
      </c>
    </row>
    <row r="13" spans="1:12" x14ac:dyDescent="0.2">
      <c r="K13" s="112"/>
      <c r="L13">
        <f>SUM(L8:L12)</f>
        <v>23389</v>
      </c>
    </row>
    <row r="14" spans="1:12" x14ac:dyDescent="0.2">
      <c r="B14" s="81" t="s">
        <v>172</v>
      </c>
      <c r="C14" s="70"/>
      <c r="D14" s="70"/>
      <c r="E14" s="70"/>
      <c r="F14" s="74"/>
    </row>
    <row r="15" spans="1:12" x14ac:dyDescent="0.2">
      <c r="B15" s="75"/>
      <c r="F15" s="76"/>
    </row>
    <row r="16" spans="1:12" x14ac:dyDescent="0.2">
      <c r="B16" s="75"/>
      <c r="C16" s="37" t="s">
        <v>173</v>
      </c>
      <c r="D16" s="37">
        <v>1305</v>
      </c>
      <c r="E16" s="37" t="s">
        <v>174</v>
      </c>
      <c r="F16" s="104">
        <v>20</v>
      </c>
    </row>
    <row r="17" spans="2:13" x14ac:dyDescent="0.2">
      <c r="B17" s="75"/>
      <c r="C17" s="37" t="s">
        <v>173</v>
      </c>
      <c r="D17" s="37">
        <v>1297</v>
      </c>
      <c r="E17" s="37" t="s">
        <v>175</v>
      </c>
      <c r="F17" s="104">
        <v>44</v>
      </c>
    </row>
    <row r="18" spans="2:13" x14ac:dyDescent="0.2">
      <c r="B18" s="75"/>
      <c r="C18" s="37" t="s">
        <v>176</v>
      </c>
      <c r="D18" s="37">
        <v>1356</v>
      </c>
      <c r="E18" s="37" t="s">
        <v>177</v>
      </c>
      <c r="F18" s="104">
        <v>20</v>
      </c>
    </row>
    <row r="19" spans="2:13" x14ac:dyDescent="0.2">
      <c r="B19" s="75"/>
      <c r="C19" s="37" t="s">
        <v>178</v>
      </c>
      <c r="D19" s="37">
        <v>1474</v>
      </c>
      <c r="E19" s="37" t="str">
        <f>'Expenses 2017-18'!D76</f>
        <v>Cllr Munford - Xmas Lights</v>
      </c>
      <c r="F19" s="105">
        <v>0</v>
      </c>
    </row>
    <row r="20" spans="2:13" x14ac:dyDescent="0.2">
      <c r="B20" s="75"/>
      <c r="C20" s="37" t="s">
        <v>178</v>
      </c>
      <c r="D20" s="37">
        <v>1466</v>
      </c>
      <c r="E20" s="37" t="str">
        <f>'Expenses 2017-18'!D68</f>
        <v>Village Hall Hire</v>
      </c>
      <c r="F20" s="105">
        <v>0</v>
      </c>
    </row>
    <row r="21" spans="2:13" x14ac:dyDescent="0.2">
      <c r="B21" s="75"/>
      <c r="C21" s="37"/>
      <c r="D21" s="37"/>
      <c r="E21" s="37"/>
      <c r="F21" s="105"/>
    </row>
    <row r="22" spans="2:13" x14ac:dyDescent="0.2">
      <c r="B22" s="75"/>
      <c r="C22" s="37"/>
      <c r="D22" s="37"/>
      <c r="E22" s="37"/>
      <c r="F22" s="105"/>
    </row>
    <row r="23" spans="2:13" x14ac:dyDescent="0.2">
      <c r="B23" s="75"/>
      <c r="C23" s="37"/>
      <c r="D23" s="37"/>
      <c r="E23" s="37"/>
      <c r="F23" s="105"/>
    </row>
    <row r="24" spans="2:13" x14ac:dyDescent="0.2">
      <c r="B24" s="78"/>
      <c r="C24" s="106"/>
      <c r="D24" s="106"/>
      <c r="E24" s="106"/>
      <c r="F24" s="80">
        <f>SUM(F16:F23)</f>
        <v>84</v>
      </c>
      <c r="H24" s="71">
        <f>F24</f>
        <v>84</v>
      </c>
    </row>
    <row r="26" spans="2:13" ht="13.5" thickBot="1" x14ac:dyDescent="0.25">
      <c r="H26" s="73">
        <f>SUM(H24+H11)</f>
        <v>23472.910000000007</v>
      </c>
      <c r="I26" s="108" t="s">
        <v>553</v>
      </c>
      <c r="J26" s="37"/>
      <c r="K26" s="37"/>
      <c r="L26" s="37"/>
      <c r="M26" s="37">
        <v>-9</v>
      </c>
    </row>
    <row r="27" spans="2:13" ht="13.5" thickTop="1" x14ac:dyDescent="0.2"/>
    <row r="28" spans="2:13" x14ac:dyDescent="0.2">
      <c r="B28" t="s">
        <v>558</v>
      </c>
    </row>
    <row r="30" spans="2:13" x14ac:dyDescent="0.2">
      <c r="B30" t="s">
        <v>181</v>
      </c>
      <c r="H30" s="107">
        <v>2539.11</v>
      </c>
      <c r="J30" s="71"/>
    </row>
    <row r="31" spans="2:13" x14ac:dyDescent="0.2">
      <c r="B31" t="s">
        <v>182</v>
      </c>
      <c r="H31" s="107">
        <v>4130.12</v>
      </c>
    </row>
    <row r="32" spans="2:13" x14ac:dyDescent="0.2">
      <c r="B32" t="s">
        <v>183</v>
      </c>
      <c r="H32" s="107">
        <v>16812.66</v>
      </c>
      <c r="J32" s="114"/>
    </row>
    <row r="33" spans="8:8" ht="13.5" thickBot="1" x14ac:dyDescent="0.25">
      <c r="H33" s="73">
        <f>SUM(H30:H32)</f>
        <v>23481.89</v>
      </c>
    </row>
    <row r="34" spans="8:8" ht="13.5" thickTop="1" x14ac:dyDescent="0.2"/>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43" sqref="K43"/>
    </sheetView>
  </sheetViews>
  <sheetFormatPr defaultColWidth="11.42578125"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election activeCell="G15" sqref="G15"/>
    </sheetView>
  </sheetViews>
  <sheetFormatPr defaultColWidth="8.85546875" defaultRowHeight="12.75" x14ac:dyDescent="0.2"/>
  <cols>
    <col min="1" max="1" width="3.7109375" customWidth="1"/>
  </cols>
  <sheetData>
    <row r="2" spans="2:3" x14ac:dyDescent="0.2">
      <c r="B2" s="5" t="s">
        <v>37</v>
      </c>
    </row>
    <row r="3" spans="2:3" x14ac:dyDescent="0.2">
      <c r="B3" s="5"/>
    </row>
    <row r="4" spans="2:3" x14ac:dyDescent="0.2">
      <c r="B4" s="5" t="s">
        <v>38</v>
      </c>
    </row>
    <row r="5" spans="2:3" x14ac:dyDescent="0.2">
      <c r="C5" t="s">
        <v>39</v>
      </c>
    </row>
    <row r="6" spans="2:3" x14ac:dyDescent="0.2">
      <c r="C6" t="s">
        <v>40</v>
      </c>
    </row>
    <row r="7" spans="2:3" x14ac:dyDescent="0.2">
      <c r="C7" t="s">
        <v>41</v>
      </c>
    </row>
    <row r="8" spans="2:3" x14ac:dyDescent="0.2">
      <c r="C8" t="s">
        <v>42</v>
      </c>
    </row>
    <row r="11" spans="2:3" x14ac:dyDescent="0.2">
      <c r="B11" s="5" t="s">
        <v>43</v>
      </c>
    </row>
    <row r="12" spans="2:3" x14ac:dyDescent="0.2">
      <c r="B12" s="36" t="s">
        <v>44</v>
      </c>
      <c r="C12" t="s">
        <v>45</v>
      </c>
    </row>
    <row r="13" spans="2:3" x14ac:dyDescent="0.2">
      <c r="C13" t="s">
        <v>46</v>
      </c>
    </row>
    <row r="14" spans="2:3" x14ac:dyDescent="0.2">
      <c r="C14" t="s">
        <v>47</v>
      </c>
    </row>
    <row r="16" spans="2:3" x14ac:dyDescent="0.2">
      <c r="B16" s="36" t="s">
        <v>48</v>
      </c>
      <c r="C16" t="s">
        <v>49</v>
      </c>
    </row>
    <row r="17" spans="2:3" x14ac:dyDescent="0.2">
      <c r="C17" t="s">
        <v>50</v>
      </c>
    </row>
    <row r="19" spans="2:3" x14ac:dyDescent="0.2">
      <c r="C19" t="s">
        <v>51</v>
      </c>
    </row>
    <row r="20" spans="2:3" x14ac:dyDescent="0.2">
      <c r="C20" t="s">
        <v>52</v>
      </c>
    </row>
    <row r="23" spans="2:3" x14ac:dyDescent="0.2">
      <c r="B23" s="5" t="s">
        <v>53</v>
      </c>
    </row>
    <row r="24" spans="2:3" x14ac:dyDescent="0.2">
      <c r="C24" t="s">
        <v>54</v>
      </c>
    </row>
  </sheetData>
  <pageMargins left="0.7" right="0.7" top="0.75" bottom="0.75" header="0.3" footer="0.3"/>
  <pageSetup paperSize="9" orientation="portrait" horizontalDpi="4294967294"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0"/>
  <sheetViews>
    <sheetView topLeftCell="A35" workbookViewId="0">
      <selection activeCell="O47" sqref="O47"/>
    </sheetView>
  </sheetViews>
  <sheetFormatPr defaultColWidth="8.85546875" defaultRowHeight="12.75" x14ac:dyDescent="0.2"/>
  <cols>
    <col min="1" max="1" width="16.42578125" customWidth="1"/>
    <col min="2" max="2" width="16.140625" customWidth="1"/>
    <col min="3" max="3" width="62.140625" customWidth="1"/>
    <col min="4" max="4" width="38.28515625" customWidth="1"/>
    <col min="5" max="13" width="0" hidden="1" customWidth="1"/>
    <col min="14" max="14" width="14.140625" customWidth="1"/>
    <col min="15" max="15" width="12.28515625" customWidth="1"/>
    <col min="16" max="16" width="9.7109375" bestFit="1" customWidth="1"/>
    <col min="17" max="17" width="0" hidden="1" customWidth="1"/>
  </cols>
  <sheetData>
    <row r="1" spans="1:19" ht="45" x14ac:dyDescent="0.2">
      <c r="A1" s="304" t="s">
        <v>653</v>
      </c>
      <c r="B1" s="305" t="s">
        <v>65</v>
      </c>
      <c r="C1" s="306" t="s">
        <v>654</v>
      </c>
      <c r="D1" s="306" t="s">
        <v>655</v>
      </c>
      <c r="E1" s="307" t="s">
        <v>57</v>
      </c>
      <c r="F1" s="307" t="s">
        <v>58</v>
      </c>
      <c r="G1" s="307" t="s">
        <v>59</v>
      </c>
      <c r="H1" s="307" t="s">
        <v>60</v>
      </c>
      <c r="I1" s="307" t="s">
        <v>20</v>
      </c>
      <c r="J1" s="307" t="s">
        <v>11</v>
      </c>
      <c r="K1" s="307" t="s">
        <v>61</v>
      </c>
      <c r="L1" s="305" t="s">
        <v>27</v>
      </c>
      <c r="M1" s="305" t="s">
        <v>63</v>
      </c>
      <c r="N1" s="308" t="s">
        <v>659</v>
      </c>
      <c r="O1" s="303" t="s">
        <v>656</v>
      </c>
      <c r="P1" s="308" t="s">
        <v>660</v>
      </c>
      <c r="Q1" s="168" t="s">
        <v>65</v>
      </c>
    </row>
    <row r="2" spans="1:19" ht="14.25" x14ac:dyDescent="0.2">
      <c r="A2" s="186">
        <v>45752</v>
      </c>
      <c r="B2" s="197" t="s">
        <v>661</v>
      </c>
      <c r="C2" s="190" t="s">
        <v>657</v>
      </c>
      <c r="D2" s="190" t="s">
        <v>658</v>
      </c>
      <c r="E2" s="182"/>
      <c r="F2" s="182"/>
      <c r="G2" s="182"/>
      <c r="H2" s="182">
        <v>19.25</v>
      </c>
      <c r="I2" s="182"/>
      <c r="J2" s="182"/>
      <c r="K2" s="182"/>
      <c r="L2" s="182"/>
      <c r="M2" s="182"/>
      <c r="N2" s="297">
        <v>19.25</v>
      </c>
      <c r="O2" s="297">
        <v>3.85</v>
      </c>
      <c r="P2" s="296">
        <v>23.1</v>
      </c>
      <c r="Q2" s="197" t="s">
        <v>560</v>
      </c>
      <c r="R2" t="s">
        <v>70</v>
      </c>
      <c r="S2" t="s">
        <v>70</v>
      </c>
    </row>
    <row r="3" spans="1:19" ht="14.25" x14ac:dyDescent="0.2">
      <c r="A3" s="186">
        <v>45748</v>
      </c>
      <c r="B3" s="185">
        <v>972098196</v>
      </c>
      <c r="C3" s="171" t="s">
        <v>662</v>
      </c>
      <c r="D3" s="190" t="s">
        <v>658</v>
      </c>
      <c r="E3" s="182"/>
      <c r="F3" s="182"/>
      <c r="G3" s="182"/>
      <c r="H3" s="182"/>
      <c r="I3" s="182">
        <v>377.77</v>
      </c>
      <c r="J3" s="182"/>
      <c r="K3" s="182"/>
      <c r="L3" s="182"/>
      <c r="M3" s="182"/>
      <c r="N3" s="297">
        <v>377</v>
      </c>
      <c r="O3" s="295">
        <v>56.53</v>
      </c>
      <c r="P3" s="296">
        <v>433.53</v>
      </c>
      <c r="Q3" s="185">
        <v>972098196</v>
      </c>
      <c r="R3" t="s">
        <v>70</v>
      </c>
      <c r="S3" t="s">
        <v>70</v>
      </c>
    </row>
    <row r="4" spans="1:19" ht="14.25" x14ac:dyDescent="0.2">
      <c r="A4" s="186">
        <v>45748</v>
      </c>
      <c r="B4" s="185">
        <v>142204125</v>
      </c>
      <c r="C4" s="171" t="s">
        <v>663</v>
      </c>
      <c r="D4" s="190" t="s">
        <v>658</v>
      </c>
      <c r="E4" s="182">
        <v>260</v>
      </c>
      <c r="F4" s="182"/>
      <c r="G4" s="182"/>
      <c r="H4" s="182"/>
      <c r="I4" s="182"/>
      <c r="J4" s="182"/>
      <c r="K4" s="182"/>
      <c r="L4" s="182"/>
      <c r="M4" s="182"/>
      <c r="N4" s="297">
        <v>260</v>
      </c>
      <c r="O4" s="295">
        <v>52</v>
      </c>
      <c r="P4" s="296">
        <v>312</v>
      </c>
      <c r="Q4" s="185">
        <v>142204125</v>
      </c>
      <c r="R4" t="s">
        <v>70</v>
      </c>
      <c r="S4" t="s">
        <v>70</v>
      </c>
    </row>
    <row r="5" spans="1:19" ht="14.25" x14ac:dyDescent="0.2">
      <c r="A5" s="186">
        <v>45762</v>
      </c>
      <c r="B5" s="197" t="s">
        <v>664</v>
      </c>
      <c r="C5" s="171" t="s">
        <v>665</v>
      </c>
      <c r="D5" s="171" t="s">
        <v>666</v>
      </c>
      <c r="E5" s="182"/>
      <c r="F5" s="182"/>
      <c r="G5" s="182"/>
      <c r="H5" s="182"/>
      <c r="I5" s="182">
        <v>70.83</v>
      </c>
      <c r="J5" s="182"/>
      <c r="K5" s="182"/>
      <c r="L5" s="182"/>
      <c r="M5" s="182"/>
      <c r="N5" s="297">
        <v>70.83</v>
      </c>
      <c r="O5" s="295">
        <v>14.16</v>
      </c>
      <c r="P5" s="296">
        <v>84.99</v>
      </c>
      <c r="Q5" s="185" t="s">
        <v>573</v>
      </c>
      <c r="R5" t="s">
        <v>70</v>
      </c>
      <c r="S5" t="s">
        <v>70</v>
      </c>
    </row>
    <row r="6" spans="1:19" ht="14.25" x14ac:dyDescent="0.2">
      <c r="A6" s="186">
        <v>45771</v>
      </c>
      <c r="B6" s="185">
        <v>434485050</v>
      </c>
      <c r="C6" s="171" t="s">
        <v>667</v>
      </c>
      <c r="D6" s="190" t="s">
        <v>658</v>
      </c>
      <c r="E6" s="182"/>
      <c r="F6" s="182"/>
      <c r="G6" s="182"/>
      <c r="H6" s="182"/>
      <c r="I6" s="182"/>
      <c r="J6" s="182"/>
      <c r="K6" s="182"/>
      <c r="L6" s="182">
        <v>40.9</v>
      </c>
      <c r="M6" s="182"/>
      <c r="N6" s="297">
        <v>40.9</v>
      </c>
      <c r="O6" s="295">
        <v>8.18</v>
      </c>
      <c r="P6" s="296">
        <v>49.08</v>
      </c>
      <c r="Q6" s="185">
        <v>434485050</v>
      </c>
      <c r="R6" t="s">
        <v>70</v>
      </c>
      <c r="S6" t="s">
        <v>70</v>
      </c>
    </row>
    <row r="7" spans="1:19" ht="14.25" x14ac:dyDescent="0.2">
      <c r="A7" s="186">
        <v>45755</v>
      </c>
      <c r="B7" s="185">
        <v>306827402</v>
      </c>
      <c r="C7" s="193" t="s">
        <v>673</v>
      </c>
      <c r="D7" s="190" t="s">
        <v>658</v>
      </c>
      <c r="E7" s="182"/>
      <c r="F7" s="182"/>
      <c r="G7" s="182"/>
      <c r="H7" s="182"/>
      <c r="I7" s="182"/>
      <c r="J7" s="182"/>
      <c r="K7" s="182"/>
      <c r="L7" s="182">
        <v>50</v>
      </c>
      <c r="M7" s="182"/>
      <c r="N7" s="297">
        <v>50</v>
      </c>
      <c r="O7" s="295">
        <v>10</v>
      </c>
      <c r="P7" s="296">
        <v>60</v>
      </c>
      <c r="Q7" s="185">
        <v>306827402</v>
      </c>
      <c r="R7" t="s">
        <v>70</v>
      </c>
      <c r="S7" t="s">
        <v>70</v>
      </c>
    </row>
    <row r="8" spans="1:19" ht="14.25" x14ac:dyDescent="0.2">
      <c r="A8" s="186">
        <v>45771</v>
      </c>
      <c r="B8" s="197" t="s">
        <v>694</v>
      </c>
      <c r="C8" s="171" t="s">
        <v>675</v>
      </c>
      <c r="D8" s="171" t="s">
        <v>696</v>
      </c>
      <c r="E8" s="198"/>
      <c r="F8" s="182"/>
      <c r="G8" s="182"/>
      <c r="H8" s="182"/>
      <c r="I8" s="182"/>
      <c r="J8" s="182"/>
      <c r="K8" s="182"/>
      <c r="L8" s="182"/>
      <c r="M8" s="182"/>
      <c r="N8" s="297">
        <v>19.75</v>
      </c>
      <c r="O8" s="295">
        <v>3.95</v>
      </c>
      <c r="P8" s="296">
        <v>23.7</v>
      </c>
      <c r="Q8" s="185"/>
      <c r="R8" t="s">
        <v>70</v>
      </c>
      <c r="S8" t="s">
        <v>70</v>
      </c>
    </row>
    <row r="9" spans="1:19" ht="14.25" x14ac:dyDescent="0.2">
      <c r="A9" s="186">
        <v>45793</v>
      </c>
      <c r="B9" s="185">
        <v>844280134</v>
      </c>
      <c r="C9" s="171" t="s">
        <v>670</v>
      </c>
      <c r="D9" s="293" t="s">
        <v>671</v>
      </c>
      <c r="E9" s="251"/>
      <c r="F9" s="182"/>
      <c r="G9" s="182"/>
      <c r="H9" s="182"/>
      <c r="I9" s="182"/>
      <c r="J9" s="182"/>
      <c r="K9" s="182"/>
      <c r="L9" s="182"/>
      <c r="M9" s="194">
        <v>39.979999999999997</v>
      </c>
      <c r="N9" s="299">
        <v>33.31</v>
      </c>
      <c r="O9" s="295">
        <v>6.67</v>
      </c>
      <c r="P9" s="300">
        <v>39.979999999999997</v>
      </c>
      <c r="Q9" s="185"/>
      <c r="R9" t="s">
        <v>70</v>
      </c>
      <c r="S9" t="s">
        <v>70</v>
      </c>
    </row>
    <row r="10" spans="1:19" ht="14.25" x14ac:dyDescent="0.2">
      <c r="A10" s="186">
        <v>45800</v>
      </c>
      <c r="B10" s="185">
        <v>919921984</v>
      </c>
      <c r="C10" s="171" t="s">
        <v>672</v>
      </c>
      <c r="D10" s="190" t="s">
        <v>658</v>
      </c>
      <c r="E10" s="194">
        <v>200</v>
      </c>
      <c r="F10" s="182"/>
      <c r="G10" s="182"/>
      <c r="H10" s="182"/>
      <c r="I10" s="182"/>
      <c r="J10" s="182"/>
      <c r="K10" s="182"/>
      <c r="L10" s="182"/>
      <c r="M10" s="182"/>
      <c r="N10" s="294">
        <v>200</v>
      </c>
      <c r="O10" s="295">
        <v>40</v>
      </c>
      <c r="P10" s="296">
        <v>240</v>
      </c>
      <c r="Q10" s="185">
        <v>9199221984</v>
      </c>
      <c r="R10" t="s">
        <v>70</v>
      </c>
      <c r="S10" t="s">
        <v>70</v>
      </c>
    </row>
    <row r="11" spans="1:19" ht="14.25" x14ac:dyDescent="0.2">
      <c r="A11" s="186">
        <v>45768</v>
      </c>
      <c r="B11" s="197" t="s">
        <v>668</v>
      </c>
      <c r="C11" s="193" t="s">
        <v>669</v>
      </c>
      <c r="D11" s="190" t="s">
        <v>658</v>
      </c>
      <c r="E11" s="182"/>
      <c r="F11" s="182"/>
      <c r="G11" s="182"/>
      <c r="H11" s="182"/>
      <c r="I11" s="182"/>
      <c r="J11" s="182"/>
      <c r="K11" s="182"/>
      <c r="L11" s="182">
        <v>104</v>
      </c>
      <c r="M11" s="182"/>
      <c r="N11" s="297">
        <v>104</v>
      </c>
      <c r="O11" s="295">
        <v>20.8</v>
      </c>
      <c r="P11" s="298">
        <v>124.8</v>
      </c>
      <c r="Q11" s="185" t="s">
        <v>595</v>
      </c>
      <c r="R11" t="s">
        <v>70</v>
      </c>
      <c r="S11" t="s">
        <v>70</v>
      </c>
    </row>
    <row r="12" spans="1:19" ht="14.25" x14ac:dyDescent="0.2">
      <c r="A12" s="195">
        <v>45805</v>
      </c>
      <c r="B12" s="197" t="s">
        <v>674</v>
      </c>
      <c r="C12" s="171" t="s">
        <v>676</v>
      </c>
      <c r="D12" s="171" t="s">
        <v>696</v>
      </c>
      <c r="E12" s="187"/>
      <c r="F12" s="182">
        <v>59.68</v>
      </c>
      <c r="G12" s="182"/>
      <c r="H12" s="182"/>
      <c r="I12" s="182"/>
      <c r="J12" s="182"/>
      <c r="K12" s="182"/>
      <c r="L12" s="182"/>
      <c r="M12" s="182"/>
      <c r="N12" s="294">
        <v>19.739999999999998</v>
      </c>
      <c r="O12" s="295">
        <v>3.95</v>
      </c>
      <c r="P12" s="301">
        <f>SUM(N12:O12)</f>
        <v>23.689999999999998</v>
      </c>
      <c r="Q12" s="185"/>
      <c r="R12" t="s">
        <v>70</v>
      </c>
      <c r="S12" t="s">
        <v>70</v>
      </c>
    </row>
    <row r="13" spans="1:19" ht="14.25" x14ac:dyDescent="0.2">
      <c r="A13" s="195">
        <v>45825</v>
      </c>
      <c r="B13" s="197" t="s">
        <v>694</v>
      </c>
      <c r="C13" s="171" t="s">
        <v>675</v>
      </c>
      <c r="D13" s="171" t="s">
        <v>696</v>
      </c>
      <c r="E13" s="309"/>
      <c r="F13" s="182"/>
      <c r="G13" s="182"/>
      <c r="H13" s="182"/>
      <c r="I13" s="182"/>
      <c r="J13" s="182"/>
      <c r="K13" s="182"/>
      <c r="L13" s="182"/>
      <c r="M13" s="182"/>
      <c r="N13" s="294">
        <v>39.94</v>
      </c>
      <c r="O13" s="295">
        <v>8.5</v>
      </c>
      <c r="P13" s="301">
        <v>48.44</v>
      </c>
      <c r="Q13" s="185"/>
      <c r="R13" t="s">
        <v>70</v>
      </c>
      <c r="S13" t="s">
        <v>70</v>
      </c>
    </row>
    <row r="14" spans="1:19" ht="14.25" x14ac:dyDescent="0.2">
      <c r="A14" s="195">
        <v>45836</v>
      </c>
      <c r="B14" s="185">
        <v>306827402</v>
      </c>
      <c r="C14" s="171" t="s">
        <v>677</v>
      </c>
      <c r="D14" s="190" t="s">
        <v>658</v>
      </c>
      <c r="E14" s="191"/>
      <c r="F14" s="182"/>
      <c r="G14" s="194"/>
      <c r="H14" s="182"/>
      <c r="I14" s="182"/>
      <c r="J14" s="182"/>
      <c r="K14" s="182"/>
      <c r="L14" s="182">
        <v>208.33</v>
      </c>
      <c r="M14" s="182"/>
      <c r="N14" s="299">
        <v>208.33</v>
      </c>
      <c r="O14" s="295">
        <v>41.67</v>
      </c>
      <c r="P14" s="296">
        <v>250</v>
      </c>
      <c r="Q14" s="185">
        <v>306827402</v>
      </c>
      <c r="R14" t="s">
        <v>70</v>
      </c>
      <c r="S14" t="s">
        <v>70</v>
      </c>
    </row>
    <row r="15" spans="1:19" ht="14.25" x14ac:dyDescent="0.2">
      <c r="A15" s="195">
        <v>45855</v>
      </c>
      <c r="B15" s="197" t="s">
        <v>678</v>
      </c>
      <c r="C15" s="171" t="s">
        <v>679</v>
      </c>
      <c r="D15" s="190" t="s">
        <v>658</v>
      </c>
      <c r="E15" s="196"/>
      <c r="F15" s="182"/>
      <c r="G15" s="182"/>
      <c r="H15" s="194"/>
      <c r="I15" s="182">
        <v>80</v>
      </c>
      <c r="J15" s="182"/>
      <c r="K15" s="182"/>
      <c r="L15" s="182"/>
      <c r="M15" s="182"/>
      <c r="N15" s="294">
        <v>80</v>
      </c>
      <c r="O15" s="295">
        <v>16</v>
      </c>
      <c r="P15" s="296">
        <v>96</v>
      </c>
      <c r="Q15" s="185" t="s">
        <v>605</v>
      </c>
      <c r="R15" t="s">
        <v>70</v>
      </c>
      <c r="S15" t="s">
        <v>70</v>
      </c>
    </row>
    <row r="16" spans="1:19" ht="14.25" x14ac:dyDescent="0.2">
      <c r="A16" s="195">
        <v>45866</v>
      </c>
      <c r="B16" s="197" t="s">
        <v>661</v>
      </c>
      <c r="C16" s="171" t="s">
        <v>680</v>
      </c>
      <c r="D16" s="190" t="s">
        <v>658</v>
      </c>
      <c r="E16" s="196"/>
      <c r="F16" s="182"/>
      <c r="G16" s="194"/>
      <c r="H16" s="182">
        <v>1004.8</v>
      </c>
      <c r="I16" s="182"/>
      <c r="J16" s="182"/>
      <c r="K16" s="182"/>
      <c r="L16" s="182"/>
      <c r="M16" s="182"/>
      <c r="N16" s="299">
        <v>1004.8</v>
      </c>
      <c r="O16" s="295">
        <v>200.96</v>
      </c>
      <c r="P16" s="296">
        <v>1205.76</v>
      </c>
      <c r="Q16" s="185" t="s">
        <v>560</v>
      </c>
      <c r="R16" t="s">
        <v>70</v>
      </c>
      <c r="S16" t="s">
        <v>70</v>
      </c>
    </row>
    <row r="17" spans="1:19" ht="15" x14ac:dyDescent="0.2">
      <c r="A17" s="195">
        <v>45888</v>
      </c>
      <c r="B17" s="310">
        <v>717870021</v>
      </c>
      <c r="C17" s="171" t="s">
        <v>681</v>
      </c>
      <c r="D17" s="190" t="s">
        <v>658</v>
      </c>
      <c r="E17" s="182">
        <v>232.5</v>
      </c>
      <c r="F17" s="276"/>
      <c r="G17" s="276"/>
      <c r="H17" s="276"/>
      <c r="I17" s="276"/>
      <c r="J17" s="276"/>
      <c r="K17" s="276"/>
      <c r="L17" s="276"/>
      <c r="M17" s="276"/>
      <c r="N17" s="294">
        <v>232.5</v>
      </c>
      <c r="O17" s="295">
        <v>46.5</v>
      </c>
      <c r="P17" s="296">
        <v>279</v>
      </c>
      <c r="Q17" s="278">
        <v>717870021</v>
      </c>
      <c r="R17" t="s">
        <v>70</v>
      </c>
      <c r="S17" t="s">
        <v>70</v>
      </c>
    </row>
    <row r="18" spans="1:19" ht="14.25" x14ac:dyDescent="0.2">
      <c r="A18" s="195">
        <v>45900</v>
      </c>
      <c r="B18" s="197" t="s">
        <v>661</v>
      </c>
      <c r="C18" s="171" t="s">
        <v>682</v>
      </c>
      <c r="D18" s="190" t="s">
        <v>658</v>
      </c>
      <c r="E18" s="196"/>
      <c r="F18" s="182"/>
      <c r="G18" s="194"/>
      <c r="H18" s="182">
        <v>251.2</v>
      </c>
      <c r="I18" s="182"/>
      <c r="J18" s="182"/>
      <c r="K18" s="182"/>
      <c r="L18" s="182"/>
      <c r="M18" s="182"/>
      <c r="N18" s="299">
        <v>251.2</v>
      </c>
      <c r="O18" s="295">
        <v>50.24</v>
      </c>
      <c r="P18" s="296">
        <v>301.44</v>
      </c>
      <c r="Q18" s="185" t="s">
        <v>560</v>
      </c>
      <c r="R18" t="s">
        <v>70</v>
      </c>
      <c r="S18" t="s">
        <v>70</v>
      </c>
    </row>
    <row r="19" spans="1:19" ht="14.25" x14ac:dyDescent="0.2">
      <c r="A19" s="195">
        <v>45925</v>
      </c>
      <c r="B19" s="197">
        <v>712022400</v>
      </c>
      <c r="C19" s="171" t="s">
        <v>685</v>
      </c>
      <c r="D19" s="190" t="s">
        <v>658</v>
      </c>
      <c r="E19" s="182"/>
      <c r="F19" s="182"/>
      <c r="G19" s="182"/>
      <c r="H19" s="182"/>
      <c r="I19" s="182"/>
      <c r="J19" s="182"/>
      <c r="K19" s="182"/>
      <c r="L19" s="182">
        <v>1020</v>
      </c>
      <c r="M19" s="182"/>
      <c r="N19" s="294">
        <v>1020</v>
      </c>
      <c r="O19" s="295">
        <v>204</v>
      </c>
      <c r="P19" s="296">
        <v>1224</v>
      </c>
      <c r="Q19" s="197">
        <v>712022400</v>
      </c>
      <c r="R19" t="s">
        <v>70</v>
      </c>
      <c r="S19" t="s">
        <v>70</v>
      </c>
    </row>
    <row r="20" spans="1:19" ht="14.25" x14ac:dyDescent="0.2">
      <c r="A20" s="195">
        <v>45937</v>
      </c>
      <c r="B20" s="197" t="s">
        <v>661</v>
      </c>
      <c r="C20" s="171" t="s">
        <v>684</v>
      </c>
      <c r="D20" s="190" t="s">
        <v>658</v>
      </c>
      <c r="E20" s="196"/>
      <c r="F20" s="182"/>
      <c r="G20" s="194"/>
      <c r="H20" s="182">
        <v>251.2</v>
      </c>
      <c r="I20" s="182"/>
      <c r="J20" s="182"/>
      <c r="K20" s="182"/>
      <c r="L20" s="182"/>
      <c r="M20" s="182"/>
      <c r="N20" s="299">
        <v>251.2</v>
      </c>
      <c r="O20" s="295">
        <v>50.24</v>
      </c>
      <c r="P20" s="296">
        <v>301.44</v>
      </c>
      <c r="Q20" s="185" t="s">
        <v>560</v>
      </c>
      <c r="R20" t="s">
        <v>70</v>
      </c>
      <c r="S20" t="s">
        <v>70</v>
      </c>
    </row>
    <row r="21" spans="1:19" ht="14.25" x14ac:dyDescent="0.2">
      <c r="A21" s="195">
        <v>45922</v>
      </c>
      <c r="B21" s="197" t="s">
        <v>686</v>
      </c>
      <c r="C21" s="171" t="s">
        <v>683</v>
      </c>
      <c r="D21" s="190" t="s">
        <v>658</v>
      </c>
      <c r="E21" s="194">
        <v>210</v>
      </c>
      <c r="F21" s="182"/>
      <c r="G21" s="182"/>
      <c r="H21" s="182"/>
      <c r="I21" s="182"/>
      <c r="J21" s="182"/>
      <c r="K21" s="182"/>
      <c r="L21" s="182"/>
      <c r="M21" s="182"/>
      <c r="N21" s="297">
        <v>210</v>
      </c>
      <c r="O21" s="295">
        <v>42</v>
      </c>
      <c r="P21" s="296">
        <v>252</v>
      </c>
      <c r="Q21" s="185" t="s">
        <v>620</v>
      </c>
      <c r="R21" t="s">
        <v>70</v>
      </c>
      <c r="S21" t="s">
        <v>70</v>
      </c>
    </row>
    <row r="22" spans="1:19" ht="28.5" x14ac:dyDescent="0.2">
      <c r="A22" s="195">
        <v>45938</v>
      </c>
      <c r="B22" s="197" t="s">
        <v>687</v>
      </c>
      <c r="C22" s="311" t="s">
        <v>688</v>
      </c>
      <c r="D22" s="190" t="s">
        <v>658</v>
      </c>
      <c r="E22" s="182"/>
      <c r="F22" s="182"/>
      <c r="G22" s="182"/>
      <c r="H22" s="182"/>
      <c r="I22" s="182"/>
      <c r="J22" s="182"/>
      <c r="K22" s="182"/>
      <c r="L22" s="182">
        <v>4870</v>
      </c>
      <c r="M22" s="182"/>
      <c r="N22" s="297">
        <v>4870</v>
      </c>
      <c r="O22" s="295">
        <v>974</v>
      </c>
      <c r="P22" s="298">
        <v>5844</v>
      </c>
      <c r="Q22" s="192" t="s">
        <v>623</v>
      </c>
      <c r="R22" t="s">
        <v>70</v>
      </c>
      <c r="S22" t="s">
        <v>70</v>
      </c>
    </row>
    <row r="23" spans="1:19" ht="14.25" x14ac:dyDescent="0.2">
      <c r="A23" s="195">
        <v>45979</v>
      </c>
      <c r="B23" s="185">
        <v>487688510</v>
      </c>
      <c r="C23" s="171" t="s">
        <v>689</v>
      </c>
      <c r="D23" s="190" t="s">
        <v>658</v>
      </c>
      <c r="E23" s="182"/>
      <c r="F23" s="187"/>
      <c r="G23" s="182"/>
      <c r="H23" s="182"/>
      <c r="I23" s="182"/>
      <c r="J23" s="182"/>
      <c r="K23" s="182"/>
      <c r="L23" s="182">
        <v>12276</v>
      </c>
      <c r="M23" s="182"/>
      <c r="N23" s="297">
        <v>5961.82</v>
      </c>
      <c r="O23" s="294">
        <v>1192.3599999999999</v>
      </c>
      <c r="P23" s="302">
        <f>SUM(N23:O23)</f>
        <v>7154.1799999999994</v>
      </c>
      <c r="Q23" s="185">
        <v>487688510</v>
      </c>
      <c r="R23" t="s">
        <v>70</v>
      </c>
      <c r="S23" t="s">
        <v>70</v>
      </c>
    </row>
    <row r="24" spans="1:19" ht="14.25" x14ac:dyDescent="0.2">
      <c r="A24" s="195">
        <v>45952</v>
      </c>
      <c r="B24" s="197" t="s">
        <v>661</v>
      </c>
      <c r="C24" s="171" t="s">
        <v>691</v>
      </c>
      <c r="D24" s="190" t="s">
        <v>658</v>
      </c>
      <c r="E24" s="182"/>
      <c r="F24" s="182"/>
      <c r="G24" s="182"/>
      <c r="H24" s="182">
        <v>342.6</v>
      </c>
      <c r="I24" s="182"/>
      <c r="J24" s="182"/>
      <c r="K24" s="182"/>
      <c r="L24" s="182"/>
      <c r="M24" s="182"/>
      <c r="N24" s="294">
        <v>342.6</v>
      </c>
      <c r="O24" s="295">
        <v>68.52</v>
      </c>
      <c r="P24" s="296">
        <v>411.12</v>
      </c>
      <c r="Q24" s="185" t="s">
        <v>560</v>
      </c>
      <c r="R24" t="s">
        <v>70</v>
      </c>
      <c r="S24" t="s">
        <v>70</v>
      </c>
    </row>
    <row r="25" spans="1:19" ht="14.25" x14ac:dyDescent="0.2">
      <c r="A25" s="195">
        <v>45925</v>
      </c>
      <c r="B25" s="310">
        <v>142204125</v>
      </c>
      <c r="C25" s="171" t="s">
        <v>692</v>
      </c>
      <c r="D25" s="190" t="s">
        <v>658</v>
      </c>
      <c r="E25" s="251"/>
      <c r="F25" s="182"/>
      <c r="G25" s="182">
        <v>243</v>
      </c>
      <c r="H25" s="182"/>
      <c r="I25" s="182"/>
      <c r="J25" s="182"/>
      <c r="K25" s="182"/>
      <c r="L25" s="182"/>
      <c r="M25" s="182"/>
      <c r="N25" s="294">
        <v>243</v>
      </c>
      <c r="O25" s="295">
        <v>48.6</v>
      </c>
      <c r="P25" s="296">
        <v>291.60000000000002</v>
      </c>
      <c r="Q25" s="185" t="s">
        <v>646</v>
      </c>
      <c r="R25" t="s">
        <v>70</v>
      </c>
      <c r="S25" t="s">
        <v>70</v>
      </c>
    </row>
    <row r="26" spans="1:19" ht="14.25" x14ac:dyDescent="0.2">
      <c r="A26" s="195">
        <v>45925</v>
      </c>
      <c r="B26" s="310">
        <v>142204125</v>
      </c>
      <c r="C26" s="171" t="s">
        <v>693</v>
      </c>
      <c r="D26" s="190" t="s">
        <v>658</v>
      </c>
      <c r="E26" s="277"/>
      <c r="F26" s="182"/>
      <c r="G26" s="182">
        <v>243</v>
      </c>
      <c r="H26" s="182"/>
      <c r="I26" s="182"/>
      <c r="J26" s="182"/>
      <c r="K26" s="182"/>
      <c r="L26" s="182"/>
      <c r="M26" s="182"/>
      <c r="N26" s="294">
        <v>243</v>
      </c>
      <c r="O26" s="295">
        <v>48.6</v>
      </c>
      <c r="P26" s="296">
        <v>291.60000000000002</v>
      </c>
      <c r="Q26" s="185" t="s">
        <v>646</v>
      </c>
      <c r="R26" t="s">
        <v>70</v>
      </c>
      <c r="S26" t="s">
        <v>70</v>
      </c>
    </row>
    <row r="27" spans="1:19" ht="14.25" x14ac:dyDescent="0.2">
      <c r="A27" s="195">
        <v>45903</v>
      </c>
      <c r="B27" s="197" t="s">
        <v>694</v>
      </c>
      <c r="C27" s="171" t="s">
        <v>695</v>
      </c>
      <c r="D27" s="171" t="s">
        <v>696</v>
      </c>
      <c r="E27" s="251"/>
      <c r="F27" s="196">
        <v>40.69</v>
      </c>
      <c r="G27" s="194"/>
      <c r="H27" s="182"/>
      <c r="I27" s="182"/>
      <c r="J27" s="182"/>
      <c r="K27" s="182"/>
      <c r="L27" s="182"/>
      <c r="M27" s="182"/>
      <c r="N27" s="299">
        <v>4.5999999999999996</v>
      </c>
      <c r="O27" s="295">
        <v>0.92</v>
      </c>
      <c r="P27" s="296">
        <f>SUM(N27:O27)</f>
        <v>5.52</v>
      </c>
      <c r="Q27" s="185" t="s">
        <v>647</v>
      </c>
      <c r="R27" t="s">
        <v>70</v>
      </c>
      <c r="S27" t="s">
        <v>70</v>
      </c>
    </row>
    <row r="28" spans="1:19" ht="14.25" x14ac:dyDescent="0.2">
      <c r="A28" s="312">
        <v>45931</v>
      </c>
      <c r="B28" s="197" t="s">
        <v>694</v>
      </c>
      <c r="C28" s="171" t="s">
        <v>675</v>
      </c>
      <c r="D28" s="171" t="s">
        <v>696</v>
      </c>
      <c r="E28" s="251"/>
      <c r="F28" s="182"/>
      <c r="G28" s="182">
        <v>14</v>
      </c>
      <c r="H28" s="182"/>
      <c r="I28" s="187"/>
      <c r="J28" s="182"/>
      <c r="K28" s="182"/>
      <c r="L28" s="182"/>
      <c r="M28" s="182"/>
      <c r="N28" s="294">
        <v>18.329999999999998</v>
      </c>
      <c r="O28" s="295">
        <v>3.67</v>
      </c>
      <c r="P28" s="296">
        <f>SUM(N28:O28)</f>
        <v>22</v>
      </c>
      <c r="Q28" s="197"/>
      <c r="R28" t="s">
        <v>70</v>
      </c>
      <c r="S28" t="s">
        <v>70</v>
      </c>
    </row>
    <row r="29" spans="1:19" ht="15" x14ac:dyDescent="0.2">
      <c r="A29" s="287">
        <v>45979</v>
      </c>
      <c r="B29" s="185">
        <v>487688510</v>
      </c>
      <c r="C29" s="171" t="s">
        <v>690</v>
      </c>
      <c r="D29" s="190" t="s">
        <v>658</v>
      </c>
      <c r="E29" s="199"/>
      <c r="F29" s="199"/>
      <c r="G29" s="199"/>
      <c r="H29" s="199"/>
      <c r="I29" s="199"/>
      <c r="J29" s="199"/>
      <c r="K29" s="199"/>
      <c r="L29" s="182">
        <v>5961.82</v>
      </c>
      <c r="M29" s="199"/>
      <c r="N29" s="297">
        <v>12276</v>
      </c>
      <c r="O29" s="294">
        <v>2455.1999999999998</v>
      </c>
      <c r="P29" s="302">
        <f>SUM(N29:O29)</f>
        <v>14731.2</v>
      </c>
      <c r="Q29" s="185">
        <v>487688510</v>
      </c>
      <c r="R29" t="s">
        <v>70</v>
      </c>
      <c r="S29" t="s">
        <v>70</v>
      </c>
    </row>
    <row r="30" spans="1:19" ht="14.25" x14ac:dyDescent="0.2">
      <c r="A30" s="287">
        <v>45965</v>
      </c>
      <c r="B30" s="197">
        <v>232555575</v>
      </c>
      <c r="C30" s="171" t="s">
        <v>697</v>
      </c>
      <c r="D30" s="171" t="s">
        <v>698</v>
      </c>
      <c r="E30" s="200"/>
      <c r="F30" s="182"/>
      <c r="G30" s="182"/>
      <c r="H30" s="182"/>
      <c r="I30" s="182"/>
      <c r="J30" s="182"/>
      <c r="K30" s="182"/>
      <c r="L30" s="182">
        <v>19.899999999999999</v>
      </c>
      <c r="M30" s="182"/>
      <c r="N30" s="294">
        <v>19.899999999999999</v>
      </c>
      <c r="O30" s="295">
        <v>3.99</v>
      </c>
      <c r="P30" s="296">
        <v>23.89</v>
      </c>
      <c r="Q30" s="197">
        <v>232555575</v>
      </c>
      <c r="R30" t="s">
        <v>70</v>
      </c>
      <c r="S30" t="s">
        <v>70</v>
      </c>
    </row>
    <row r="31" spans="1:19" ht="14.25" x14ac:dyDescent="0.2">
      <c r="A31" s="287">
        <v>45965</v>
      </c>
      <c r="B31" s="197">
        <v>141915774</v>
      </c>
      <c r="C31" s="171" t="s">
        <v>699</v>
      </c>
      <c r="D31" s="171" t="s">
        <v>658</v>
      </c>
      <c r="E31" s="200"/>
      <c r="F31" s="182"/>
      <c r="G31" s="182"/>
      <c r="H31" s="182"/>
      <c r="I31" s="182"/>
      <c r="J31" s="182"/>
      <c r="K31" s="182"/>
      <c r="L31" s="182">
        <v>695</v>
      </c>
      <c r="M31" s="182"/>
      <c r="N31" s="294">
        <v>695</v>
      </c>
      <c r="O31" s="295">
        <v>139</v>
      </c>
      <c r="P31" s="296">
        <v>834</v>
      </c>
      <c r="Q31" s="197">
        <v>141915774</v>
      </c>
      <c r="R31" t="s">
        <v>378</v>
      </c>
      <c r="S31" t="s">
        <v>70</v>
      </c>
    </row>
    <row r="32" spans="1:19" ht="14.25" x14ac:dyDescent="0.2">
      <c r="A32" s="186">
        <v>46001</v>
      </c>
      <c r="B32" s="197" t="s">
        <v>661</v>
      </c>
      <c r="C32" s="171" t="s">
        <v>700</v>
      </c>
      <c r="D32" s="171" t="s">
        <v>658</v>
      </c>
      <c r="E32" s="182"/>
      <c r="F32" s="182"/>
      <c r="G32" s="182"/>
      <c r="H32" s="182">
        <v>502.4</v>
      </c>
      <c r="I32" s="182"/>
      <c r="J32" s="182"/>
      <c r="K32" s="182"/>
      <c r="L32" s="182"/>
      <c r="M32" s="182"/>
      <c r="N32" s="294">
        <v>502.4</v>
      </c>
      <c r="O32" s="295">
        <v>100.48</v>
      </c>
      <c r="P32" s="296">
        <v>602.88</v>
      </c>
      <c r="Q32" s="185" t="s">
        <v>560</v>
      </c>
      <c r="R32" t="s">
        <v>70</v>
      </c>
      <c r="S32" t="s">
        <v>70</v>
      </c>
    </row>
    <row r="33" spans="1:19" ht="14.25" x14ac:dyDescent="0.2">
      <c r="N33" s="313">
        <f>SUM(N2:N32)</f>
        <v>29669.4</v>
      </c>
      <c r="O33" s="313">
        <f>SUM(O2:O32)</f>
        <v>5915.5399999999991</v>
      </c>
      <c r="P33" s="313">
        <f>SUM(P2:P32)</f>
        <v>35584.939999999995</v>
      </c>
      <c r="S33" t="s">
        <v>70</v>
      </c>
    </row>
    <row r="37" spans="1:19" ht="13.5" thickBot="1" x14ac:dyDescent="0.25"/>
    <row r="38" spans="1:19" ht="63.75" thickBot="1" x14ac:dyDescent="0.25">
      <c r="A38" s="332" t="s">
        <v>653</v>
      </c>
      <c r="B38" s="349" t="s">
        <v>65</v>
      </c>
      <c r="C38" s="332" t="s">
        <v>654</v>
      </c>
      <c r="D38" s="327" t="s">
        <v>655</v>
      </c>
      <c r="E38" s="328" t="s">
        <v>57</v>
      </c>
      <c r="F38" s="328" t="s">
        <v>58</v>
      </c>
      <c r="G38" s="328" t="s">
        <v>59</v>
      </c>
      <c r="H38" s="328" t="s">
        <v>60</v>
      </c>
      <c r="I38" s="328" t="s">
        <v>20</v>
      </c>
      <c r="J38" s="328" t="s">
        <v>11</v>
      </c>
      <c r="K38" s="328" t="s">
        <v>61</v>
      </c>
      <c r="L38" s="326" t="s">
        <v>27</v>
      </c>
      <c r="M38" s="326" t="s">
        <v>63</v>
      </c>
      <c r="N38" s="350" t="s">
        <v>659</v>
      </c>
      <c r="O38" s="351" t="s">
        <v>656</v>
      </c>
      <c r="P38" s="350" t="s">
        <v>660</v>
      </c>
    </row>
    <row r="39" spans="1:19" ht="15" x14ac:dyDescent="0.25">
      <c r="A39" s="329">
        <v>45748</v>
      </c>
      <c r="B39" s="344">
        <v>972098196</v>
      </c>
      <c r="C39" s="333" t="s">
        <v>662</v>
      </c>
      <c r="D39" s="317" t="s">
        <v>658</v>
      </c>
      <c r="E39" s="314"/>
      <c r="F39" s="314"/>
      <c r="G39" s="314"/>
      <c r="H39" s="314"/>
      <c r="I39" s="314">
        <v>377.77</v>
      </c>
      <c r="J39" s="314"/>
      <c r="K39" s="314"/>
      <c r="L39" s="314"/>
      <c r="M39" s="314"/>
      <c r="N39" s="339">
        <v>377</v>
      </c>
      <c r="O39" s="318">
        <v>56.53</v>
      </c>
      <c r="P39" s="338">
        <v>433.53</v>
      </c>
      <c r="S39" t="s">
        <v>70</v>
      </c>
    </row>
    <row r="40" spans="1:19" ht="15" x14ac:dyDescent="0.25">
      <c r="A40" s="329">
        <v>45748</v>
      </c>
      <c r="B40" s="345">
        <v>142204125</v>
      </c>
      <c r="C40" s="333" t="s">
        <v>663</v>
      </c>
      <c r="D40" s="317" t="s">
        <v>658</v>
      </c>
      <c r="E40" s="314">
        <v>260</v>
      </c>
      <c r="F40" s="314"/>
      <c r="G40" s="314"/>
      <c r="H40" s="314"/>
      <c r="I40" s="314"/>
      <c r="J40" s="314"/>
      <c r="K40" s="314"/>
      <c r="L40" s="314"/>
      <c r="M40" s="314"/>
      <c r="N40" s="339">
        <v>260</v>
      </c>
      <c r="O40" s="318">
        <v>52</v>
      </c>
      <c r="P40" s="338">
        <v>312</v>
      </c>
      <c r="S40" t="s">
        <v>70</v>
      </c>
    </row>
    <row r="41" spans="1:19" ht="15" x14ac:dyDescent="0.2">
      <c r="A41" s="329">
        <v>45752</v>
      </c>
      <c r="B41" s="346" t="s">
        <v>661</v>
      </c>
      <c r="C41" s="334" t="s">
        <v>657</v>
      </c>
      <c r="D41" s="317" t="s">
        <v>658</v>
      </c>
      <c r="E41" s="314"/>
      <c r="F41" s="314"/>
      <c r="G41" s="314"/>
      <c r="H41" s="314">
        <v>19.25</v>
      </c>
      <c r="I41" s="314"/>
      <c r="J41" s="314"/>
      <c r="K41" s="314"/>
      <c r="L41" s="314"/>
      <c r="M41" s="314"/>
      <c r="N41" s="339">
        <v>19.25</v>
      </c>
      <c r="O41" s="319">
        <v>3.85</v>
      </c>
      <c r="P41" s="338">
        <v>23.1</v>
      </c>
      <c r="R41" t="s">
        <v>70</v>
      </c>
      <c r="S41" t="s">
        <v>70</v>
      </c>
    </row>
    <row r="42" spans="1:19" ht="15" x14ac:dyDescent="0.25">
      <c r="A42" s="329">
        <v>45755</v>
      </c>
      <c r="B42" s="345">
        <v>306827402</v>
      </c>
      <c r="C42" s="335" t="s">
        <v>673</v>
      </c>
      <c r="D42" s="317" t="s">
        <v>658</v>
      </c>
      <c r="E42" s="314"/>
      <c r="F42" s="314"/>
      <c r="G42" s="314"/>
      <c r="H42" s="314"/>
      <c r="I42" s="314"/>
      <c r="J42" s="314"/>
      <c r="K42" s="314"/>
      <c r="L42" s="314">
        <v>50</v>
      </c>
      <c r="M42" s="314"/>
      <c r="N42" s="339">
        <v>50</v>
      </c>
      <c r="O42" s="318">
        <v>10</v>
      </c>
      <c r="P42" s="338">
        <v>60</v>
      </c>
      <c r="S42" t="s">
        <v>70</v>
      </c>
    </row>
    <row r="43" spans="1:19" ht="15" x14ac:dyDescent="0.25">
      <c r="A43" s="329">
        <v>45762</v>
      </c>
      <c r="B43" s="346" t="s">
        <v>664</v>
      </c>
      <c r="C43" s="333" t="s">
        <v>665</v>
      </c>
      <c r="D43" s="315" t="s">
        <v>666</v>
      </c>
      <c r="E43" s="314"/>
      <c r="F43" s="314"/>
      <c r="G43" s="314"/>
      <c r="H43" s="314"/>
      <c r="I43" s="314">
        <v>70.83</v>
      </c>
      <c r="J43" s="314"/>
      <c r="K43" s="314"/>
      <c r="L43" s="314"/>
      <c r="M43" s="314"/>
      <c r="N43" s="339">
        <v>70.83</v>
      </c>
      <c r="O43" s="318">
        <v>14.16</v>
      </c>
      <c r="P43" s="338">
        <v>84.99</v>
      </c>
      <c r="S43" t="s">
        <v>70</v>
      </c>
    </row>
    <row r="44" spans="1:19" ht="15" x14ac:dyDescent="0.25">
      <c r="A44" s="329">
        <v>45768</v>
      </c>
      <c r="B44" s="346" t="s">
        <v>668</v>
      </c>
      <c r="C44" s="335" t="s">
        <v>669</v>
      </c>
      <c r="D44" s="317" t="s">
        <v>658</v>
      </c>
      <c r="E44" s="314"/>
      <c r="F44" s="314"/>
      <c r="G44" s="314"/>
      <c r="H44" s="314"/>
      <c r="I44" s="314"/>
      <c r="J44" s="314"/>
      <c r="K44" s="314"/>
      <c r="L44" s="314">
        <v>104</v>
      </c>
      <c r="M44" s="314"/>
      <c r="N44" s="339">
        <v>104</v>
      </c>
      <c r="O44" s="318">
        <v>20.8</v>
      </c>
      <c r="P44" s="339">
        <v>124.8</v>
      </c>
      <c r="S44" t="s">
        <v>70</v>
      </c>
    </row>
    <row r="45" spans="1:19" ht="15" x14ac:dyDescent="0.25">
      <c r="A45" s="329">
        <v>45771</v>
      </c>
      <c r="B45" s="345">
        <v>434485050</v>
      </c>
      <c r="C45" s="333" t="s">
        <v>667</v>
      </c>
      <c r="D45" s="317" t="s">
        <v>658</v>
      </c>
      <c r="E45" s="314"/>
      <c r="F45" s="314"/>
      <c r="G45" s="314"/>
      <c r="H45" s="314"/>
      <c r="I45" s="314"/>
      <c r="J45" s="314"/>
      <c r="K45" s="314"/>
      <c r="L45" s="314">
        <v>40.9</v>
      </c>
      <c r="M45" s="314"/>
      <c r="N45" s="339">
        <v>40.9</v>
      </c>
      <c r="O45" s="318">
        <v>8.18</v>
      </c>
      <c r="P45" s="338">
        <v>49.08</v>
      </c>
      <c r="S45" t="s">
        <v>70</v>
      </c>
    </row>
    <row r="46" spans="1:19" ht="15" x14ac:dyDescent="0.25">
      <c r="A46" s="329">
        <v>45771</v>
      </c>
      <c r="B46" s="346" t="s">
        <v>694</v>
      </c>
      <c r="C46" s="333" t="s">
        <v>675</v>
      </c>
      <c r="D46" s="315" t="s">
        <v>696</v>
      </c>
      <c r="E46" s="314"/>
      <c r="F46" s="314"/>
      <c r="G46" s="314"/>
      <c r="H46" s="314"/>
      <c r="I46" s="314"/>
      <c r="J46" s="314"/>
      <c r="K46" s="314"/>
      <c r="L46" s="314"/>
      <c r="M46" s="314"/>
      <c r="N46" s="339">
        <v>19.75</v>
      </c>
      <c r="O46" s="318">
        <v>3.95</v>
      </c>
      <c r="P46" s="338">
        <v>23.7</v>
      </c>
      <c r="S46" t="s">
        <v>70</v>
      </c>
    </row>
    <row r="47" spans="1:19" ht="15" x14ac:dyDescent="0.25">
      <c r="A47" s="329">
        <v>45793</v>
      </c>
      <c r="B47" s="345">
        <v>844280134</v>
      </c>
      <c r="C47" s="333" t="s">
        <v>670</v>
      </c>
      <c r="D47" s="315" t="s">
        <v>671</v>
      </c>
      <c r="E47" s="34"/>
      <c r="F47" s="314"/>
      <c r="G47" s="314"/>
      <c r="H47" s="314"/>
      <c r="I47" s="314"/>
      <c r="J47" s="314"/>
      <c r="K47" s="314"/>
      <c r="L47" s="314"/>
      <c r="M47" s="320">
        <v>39.979999999999997</v>
      </c>
      <c r="N47" s="340">
        <v>33.31</v>
      </c>
      <c r="O47" s="318">
        <v>6.67</v>
      </c>
      <c r="P47" s="340">
        <v>39.979999999999997</v>
      </c>
      <c r="S47" t="s">
        <v>70</v>
      </c>
    </row>
    <row r="48" spans="1:19" ht="15" x14ac:dyDescent="0.25">
      <c r="A48" s="329">
        <v>45800</v>
      </c>
      <c r="B48" s="345">
        <v>919921984</v>
      </c>
      <c r="C48" s="333" t="s">
        <v>672</v>
      </c>
      <c r="D48" s="317" t="s">
        <v>658</v>
      </c>
      <c r="E48" s="320">
        <v>200</v>
      </c>
      <c r="F48" s="314"/>
      <c r="G48" s="314"/>
      <c r="H48" s="314"/>
      <c r="I48" s="314"/>
      <c r="J48" s="314"/>
      <c r="K48" s="314"/>
      <c r="L48" s="314"/>
      <c r="M48" s="314"/>
      <c r="N48" s="341">
        <v>200</v>
      </c>
      <c r="O48" s="318">
        <v>40</v>
      </c>
      <c r="P48" s="338">
        <v>240</v>
      </c>
      <c r="S48" t="s">
        <v>70</v>
      </c>
    </row>
    <row r="49" spans="1:19" ht="15" x14ac:dyDescent="0.25">
      <c r="A49" s="330">
        <v>45805</v>
      </c>
      <c r="B49" s="346" t="s">
        <v>674</v>
      </c>
      <c r="C49" s="333" t="s">
        <v>676</v>
      </c>
      <c r="D49" s="315" t="s">
        <v>696</v>
      </c>
      <c r="E49" s="316"/>
      <c r="F49" s="314">
        <v>59.68</v>
      </c>
      <c r="G49" s="314"/>
      <c r="H49" s="314"/>
      <c r="I49" s="314"/>
      <c r="J49" s="314"/>
      <c r="K49" s="314"/>
      <c r="L49" s="314"/>
      <c r="M49" s="314"/>
      <c r="N49" s="341">
        <v>19.739999999999998</v>
      </c>
      <c r="O49" s="318">
        <v>3.95</v>
      </c>
      <c r="P49" s="339">
        <f>SUM(N49:O49)</f>
        <v>23.689999999999998</v>
      </c>
      <c r="S49" t="s">
        <v>70</v>
      </c>
    </row>
    <row r="50" spans="1:19" ht="15" x14ac:dyDescent="0.25">
      <c r="A50" s="330">
        <v>45825</v>
      </c>
      <c r="B50" s="346" t="s">
        <v>694</v>
      </c>
      <c r="C50" s="333" t="s">
        <v>675</v>
      </c>
      <c r="D50" s="315" t="s">
        <v>696</v>
      </c>
      <c r="E50" s="316"/>
      <c r="F50" s="314"/>
      <c r="G50" s="314"/>
      <c r="H50" s="314"/>
      <c r="I50" s="314"/>
      <c r="J50" s="314"/>
      <c r="K50" s="314"/>
      <c r="L50" s="314"/>
      <c r="M50" s="314"/>
      <c r="N50" s="341">
        <v>39.94</v>
      </c>
      <c r="O50" s="318">
        <v>8.5</v>
      </c>
      <c r="P50" s="339">
        <v>48.44</v>
      </c>
      <c r="S50" t="s">
        <v>70</v>
      </c>
    </row>
    <row r="51" spans="1:19" ht="15" x14ac:dyDescent="0.25">
      <c r="A51" s="330">
        <v>45836</v>
      </c>
      <c r="B51" s="345">
        <v>306827402</v>
      </c>
      <c r="C51" s="333" t="s">
        <v>677</v>
      </c>
      <c r="D51" s="317" t="s">
        <v>658</v>
      </c>
      <c r="E51" s="321"/>
      <c r="F51" s="314"/>
      <c r="G51" s="320"/>
      <c r="H51" s="314"/>
      <c r="I51" s="314"/>
      <c r="J51" s="314"/>
      <c r="K51" s="314"/>
      <c r="L51" s="314">
        <v>208.33</v>
      </c>
      <c r="M51" s="314"/>
      <c r="N51" s="340">
        <v>208.33</v>
      </c>
      <c r="O51" s="318">
        <v>41.67</v>
      </c>
      <c r="P51" s="338">
        <v>250</v>
      </c>
      <c r="S51" t="s">
        <v>70</v>
      </c>
    </row>
    <row r="52" spans="1:19" ht="15" x14ac:dyDescent="0.25">
      <c r="A52" s="330">
        <v>45855</v>
      </c>
      <c r="B52" s="346" t="s">
        <v>678</v>
      </c>
      <c r="C52" s="333" t="s">
        <v>679</v>
      </c>
      <c r="D52" s="317" t="s">
        <v>658</v>
      </c>
      <c r="E52" s="321"/>
      <c r="F52" s="314"/>
      <c r="G52" s="314"/>
      <c r="H52" s="320"/>
      <c r="I52" s="314">
        <v>80</v>
      </c>
      <c r="J52" s="314"/>
      <c r="K52" s="314"/>
      <c r="L52" s="314"/>
      <c r="M52" s="314"/>
      <c r="N52" s="341">
        <v>80</v>
      </c>
      <c r="O52" s="318">
        <v>16</v>
      </c>
      <c r="P52" s="338">
        <v>96</v>
      </c>
      <c r="S52" t="s">
        <v>70</v>
      </c>
    </row>
    <row r="53" spans="1:19" ht="15" x14ac:dyDescent="0.25">
      <c r="A53" s="330">
        <v>45866</v>
      </c>
      <c r="B53" s="346" t="s">
        <v>661</v>
      </c>
      <c r="C53" s="333" t="s">
        <v>680</v>
      </c>
      <c r="D53" s="317" t="s">
        <v>658</v>
      </c>
      <c r="E53" s="321"/>
      <c r="F53" s="314"/>
      <c r="G53" s="320"/>
      <c r="H53" s="314">
        <v>1004.8</v>
      </c>
      <c r="I53" s="314"/>
      <c r="J53" s="314"/>
      <c r="K53" s="314"/>
      <c r="L53" s="314"/>
      <c r="M53" s="314"/>
      <c r="N53" s="340">
        <v>1004.8</v>
      </c>
      <c r="O53" s="318">
        <v>200.96</v>
      </c>
      <c r="P53" s="338">
        <v>1205.76</v>
      </c>
      <c r="S53" t="s">
        <v>70</v>
      </c>
    </row>
    <row r="54" spans="1:19" ht="15" x14ac:dyDescent="0.25">
      <c r="A54" s="330">
        <v>45888</v>
      </c>
      <c r="B54" s="347">
        <v>717870021</v>
      </c>
      <c r="C54" s="333" t="s">
        <v>681</v>
      </c>
      <c r="D54" s="317" t="s">
        <v>658</v>
      </c>
      <c r="E54" s="314">
        <v>232.5</v>
      </c>
      <c r="F54" s="322"/>
      <c r="G54" s="322"/>
      <c r="H54" s="322"/>
      <c r="I54" s="322"/>
      <c r="J54" s="322"/>
      <c r="K54" s="322"/>
      <c r="L54" s="322"/>
      <c r="M54" s="322"/>
      <c r="N54" s="341">
        <v>232.5</v>
      </c>
      <c r="O54" s="318">
        <v>46.5</v>
      </c>
      <c r="P54" s="338">
        <v>279</v>
      </c>
      <c r="S54" t="s">
        <v>70</v>
      </c>
    </row>
    <row r="55" spans="1:19" ht="15" x14ac:dyDescent="0.25">
      <c r="A55" s="330">
        <v>45900</v>
      </c>
      <c r="B55" s="346" t="s">
        <v>661</v>
      </c>
      <c r="C55" s="333" t="s">
        <v>682</v>
      </c>
      <c r="D55" s="317" t="s">
        <v>658</v>
      </c>
      <c r="E55" s="321"/>
      <c r="F55" s="314"/>
      <c r="G55" s="320"/>
      <c r="H55" s="314">
        <v>251.2</v>
      </c>
      <c r="I55" s="314"/>
      <c r="J55" s="314"/>
      <c r="K55" s="314"/>
      <c r="L55" s="314"/>
      <c r="M55" s="314"/>
      <c r="N55" s="340">
        <v>251.2</v>
      </c>
      <c r="O55" s="318">
        <v>50.24</v>
      </c>
      <c r="P55" s="338">
        <v>301.44</v>
      </c>
      <c r="S55" t="s">
        <v>70</v>
      </c>
    </row>
    <row r="56" spans="1:19" ht="15" x14ac:dyDescent="0.25">
      <c r="A56" s="330">
        <v>45903</v>
      </c>
      <c r="B56" s="346" t="s">
        <v>694</v>
      </c>
      <c r="C56" s="333" t="s">
        <v>695</v>
      </c>
      <c r="D56" s="315" t="s">
        <v>696</v>
      </c>
      <c r="E56" s="34"/>
      <c r="F56" s="321">
        <v>40.69</v>
      </c>
      <c r="G56" s="320"/>
      <c r="H56" s="314"/>
      <c r="I56" s="314"/>
      <c r="J56" s="314"/>
      <c r="K56" s="314"/>
      <c r="L56" s="314"/>
      <c r="M56" s="314"/>
      <c r="N56" s="340">
        <v>4.5999999999999996</v>
      </c>
      <c r="O56" s="318">
        <v>0.92</v>
      </c>
      <c r="P56" s="338">
        <f>SUM(N56:O56)</f>
        <v>5.52</v>
      </c>
      <c r="S56" t="s">
        <v>70</v>
      </c>
    </row>
    <row r="57" spans="1:19" ht="15" x14ac:dyDescent="0.25">
      <c r="A57" s="330">
        <v>45922</v>
      </c>
      <c r="B57" s="346" t="s">
        <v>686</v>
      </c>
      <c r="C57" s="333" t="s">
        <v>683</v>
      </c>
      <c r="D57" s="317" t="s">
        <v>658</v>
      </c>
      <c r="E57" s="320">
        <v>210</v>
      </c>
      <c r="F57" s="314"/>
      <c r="G57" s="314"/>
      <c r="H57" s="314"/>
      <c r="I57" s="314"/>
      <c r="J57" s="314"/>
      <c r="K57" s="314"/>
      <c r="L57" s="314"/>
      <c r="M57" s="314"/>
      <c r="N57" s="339">
        <v>210</v>
      </c>
      <c r="O57" s="318">
        <v>42</v>
      </c>
      <c r="P57" s="338">
        <v>252</v>
      </c>
      <c r="S57" t="s">
        <v>70</v>
      </c>
    </row>
    <row r="58" spans="1:19" ht="15" x14ac:dyDescent="0.25">
      <c r="A58" s="330">
        <v>45925</v>
      </c>
      <c r="B58" s="346">
        <v>712022400</v>
      </c>
      <c r="C58" s="333" t="s">
        <v>685</v>
      </c>
      <c r="D58" s="317" t="s">
        <v>658</v>
      </c>
      <c r="E58" s="314"/>
      <c r="F58" s="314"/>
      <c r="G58" s="314"/>
      <c r="H58" s="314"/>
      <c r="I58" s="314"/>
      <c r="J58" s="314"/>
      <c r="K58" s="314"/>
      <c r="L58" s="314">
        <v>1020</v>
      </c>
      <c r="M58" s="314"/>
      <c r="N58" s="341">
        <v>1020</v>
      </c>
      <c r="O58" s="318">
        <v>204</v>
      </c>
      <c r="P58" s="338">
        <v>1224</v>
      </c>
      <c r="S58" t="s">
        <v>70</v>
      </c>
    </row>
    <row r="59" spans="1:19" ht="15" x14ac:dyDescent="0.25">
      <c r="A59" s="330">
        <v>45925</v>
      </c>
      <c r="B59" s="347">
        <v>142204125</v>
      </c>
      <c r="C59" s="333" t="s">
        <v>692</v>
      </c>
      <c r="D59" s="317" t="s">
        <v>658</v>
      </c>
      <c r="E59" s="34"/>
      <c r="F59" s="314"/>
      <c r="G59" s="314">
        <v>243</v>
      </c>
      <c r="H59" s="314"/>
      <c r="I59" s="314"/>
      <c r="J59" s="314"/>
      <c r="K59" s="314"/>
      <c r="L59" s="314"/>
      <c r="M59" s="314"/>
      <c r="N59" s="341">
        <v>243</v>
      </c>
      <c r="O59" s="318">
        <v>48.6</v>
      </c>
      <c r="P59" s="338">
        <v>291.60000000000002</v>
      </c>
      <c r="S59" t="s">
        <v>70</v>
      </c>
    </row>
    <row r="60" spans="1:19" ht="15" x14ac:dyDescent="0.25">
      <c r="A60" s="330">
        <v>45925</v>
      </c>
      <c r="B60" s="347">
        <v>142204125</v>
      </c>
      <c r="C60" s="333" t="s">
        <v>693</v>
      </c>
      <c r="D60" s="317" t="s">
        <v>658</v>
      </c>
      <c r="F60" s="314"/>
      <c r="G60" s="314">
        <v>243</v>
      </c>
      <c r="H60" s="314"/>
      <c r="I60" s="314"/>
      <c r="J60" s="314"/>
      <c r="K60" s="314"/>
      <c r="L60" s="314"/>
      <c r="M60" s="314"/>
      <c r="N60" s="341">
        <v>243</v>
      </c>
      <c r="O60" s="318">
        <v>48.6</v>
      </c>
      <c r="P60" s="338">
        <v>291.60000000000002</v>
      </c>
      <c r="S60" t="s">
        <v>70</v>
      </c>
    </row>
    <row r="61" spans="1:19" ht="15" x14ac:dyDescent="0.25">
      <c r="A61" s="330">
        <v>45931</v>
      </c>
      <c r="B61" s="346" t="s">
        <v>694</v>
      </c>
      <c r="C61" s="333" t="s">
        <v>675</v>
      </c>
      <c r="D61" s="315" t="s">
        <v>696</v>
      </c>
      <c r="E61" s="34"/>
      <c r="F61" s="314"/>
      <c r="G61" s="314">
        <v>14</v>
      </c>
      <c r="H61" s="314"/>
      <c r="I61" s="316"/>
      <c r="J61" s="314"/>
      <c r="K61" s="314"/>
      <c r="L61" s="314"/>
      <c r="M61" s="314"/>
      <c r="N61" s="341">
        <v>18.329999999999998</v>
      </c>
      <c r="O61" s="318">
        <v>3.67</v>
      </c>
      <c r="P61" s="338">
        <f>SUM(N61:O61)</f>
        <v>22</v>
      </c>
      <c r="S61" t="s">
        <v>70</v>
      </c>
    </row>
    <row r="62" spans="1:19" ht="15" x14ac:dyDescent="0.25">
      <c r="A62" s="330">
        <v>45937</v>
      </c>
      <c r="B62" s="346" t="s">
        <v>661</v>
      </c>
      <c r="C62" s="333" t="s">
        <v>684</v>
      </c>
      <c r="D62" s="317" t="s">
        <v>658</v>
      </c>
      <c r="E62" s="321"/>
      <c r="F62" s="314"/>
      <c r="G62" s="320"/>
      <c r="H62" s="314">
        <v>251.2</v>
      </c>
      <c r="I62" s="314"/>
      <c r="J62" s="314"/>
      <c r="K62" s="314"/>
      <c r="L62" s="314"/>
      <c r="M62" s="314"/>
      <c r="N62" s="340">
        <v>251.2</v>
      </c>
      <c r="O62" s="318">
        <v>50.24</v>
      </c>
      <c r="P62" s="338">
        <v>301.44</v>
      </c>
      <c r="S62" t="s">
        <v>70</v>
      </c>
    </row>
    <row r="63" spans="1:19" ht="29.25" x14ac:dyDescent="0.25">
      <c r="A63" s="330">
        <v>45938</v>
      </c>
      <c r="B63" s="346" t="s">
        <v>687</v>
      </c>
      <c r="C63" s="336" t="s">
        <v>688</v>
      </c>
      <c r="D63" s="317" t="s">
        <v>658</v>
      </c>
      <c r="E63" s="314"/>
      <c r="F63" s="314"/>
      <c r="G63" s="314"/>
      <c r="H63" s="314"/>
      <c r="I63" s="314"/>
      <c r="J63" s="314"/>
      <c r="K63" s="314"/>
      <c r="L63" s="314">
        <v>4870</v>
      </c>
      <c r="M63" s="314"/>
      <c r="N63" s="339">
        <v>4870</v>
      </c>
      <c r="O63" s="318">
        <v>974</v>
      </c>
      <c r="P63" s="339">
        <v>5844</v>
      </c>
      <c r="S63" t="s">
        <v>70</v>
      </c>
    </row>
    <row r="64" spans="1:19" ht="15" x14ac:dyDescent="0.25">
      <c r="A64" s="330">
        <v>45952</v>
      </c>
      <c r="B64" s="346" t="s">
        <v>661</v>
      </c>
      <c r="C64" s="333" t="s">
        <v>691</v>
      </c>
      <c r="D64" s="317" t="s">
        <v>658</v>
      </c>
      <c r="E64" s="314"/>
      <c r="F64" s="314"/>
      <c r="G64" s="314"/>
      <c r="H64" s="314">
        <v>342.6</v>
      </c>
      <c r="I64" s="314"/>
      <c r="J64" s="314"/>
      <c r="K64" s="314"/>
      <c r="L64" s="314"/>
      <c r="M64" s="314"/>
      <c r="N64" s="341">
        <v>342.6</v>
      </c>
      <c r="O64" s="318">
        <v>68.52</v>
      </c>
      <c r="P64" s="338">
        <v>411.12</v>
      </c>
      <c r="S64" t="s">
        <v>70</v>
      </c>
    </row>
    <row r="65" spans="1:19" ht="15" x14ac:dyDescent="0.25">
      <c r="A65" s="330">
        <v>45965</v>
      </c>
      <c r="B65" s="346">
        <v>232555575</v>
      </c>
      <c r="C65" s="333" t="s">
        <v>697</v>
      </c>
      <c r="D65" s="315" t="s">
        <v>698</v>
      </c>
      <c r="E65" s="323"/>
      <c r="F65" s="314"/>
      <c r="G65" s="314"/>
      <c r="H65" s="314"/>
      <c r="I65" s="314"/>
      <c r="J65" s="314"/>
      <c r="K65" s="314"/>
      <c r="L65" s="314">
        <v>19.899999999999999</v>
      </c>
      <c r="M65" s="314"/>
      <c r="N65" s="341">
        <v>19.899999999999999</v>
      </c>
      <c r="O65" s="318">
        <v>3.99</v>
      </c>
      <c r="P65" s="338">
        <v>23.89</v>
      </c>
      <c r="S65" t="s">
        <v>70</v>
      </c>
    </row>
    <row r="66" spans="1:19" ht="15" x14ac:dyDescent="0.25">
      <c r="A66" s="330">
        <v>45965</v>
      </c>
      <c r="B66" s="346">
        <v>141915774</v>
      </c>
      <c r="C66" s="333" t="s">
        <v>699</v>
      </c>
      <c r="D66" s="315" t="s">
        <v>658</v>
      </c>
      <c r="E66" s="323"/>
      <c r="F66" s="314"/>
      <c r="G66" s="314"/>
      <c r="H66" s="314"/>
      <c r="I66" s="314"/>
      <c r="J66" s="314"/>
      <c r="K66" s="314"/>
      <c r="L66" s="314">
        <v>695</v>
      </c>
      <c r="M66" s="314"/>
      <c r="N66" s="341">
        <v>695</v>
      </c>
      <c r="O66" s="318">
        <v>139</v>
      </c>
      <c r="P66" s="338">
        <v>834</v>
      </c>
      <c r="S66" t="s">
        <v>70</v>
      </c>
    </row>
    <row r="67" spans="1:19" ht="15" x14ac:dyDescent="0.2">
      <c r="A67" s="330">
        <v>45979</v>
      </c>
      <c r="B67" s="345">
        <v>487688510</v>
      </c>
      <c r="C67" s="333" t="s">
        <v>689</v>
      </c>
      <c r="D67" s="317" t="s">
        <v>658</v>
      </c>
      <c r="E67" s="314"/>
      <c r="F67" s="316"/>
      <c r="G67" s="314"/>
      <c r="H67" s="314"/>
      <c r="I67" s="314"/>
      <c r="J67" s="314"/>
      <c r="K67" s="314"/>
      <c r="L67" s="314">
        <v>12276</v>
      </c>
      <c r="M67" s="314"/>
      <c r="N67" s="339">
        <v>5961.82</v>
      </c>
      <c r="O67" s="324">
        <v>1192.3599999999999</v>
      </c>
      <c r="P67" s="341">
        <f>SUM(N67:O67)</f>
        <v>7154.1799999999994</v>
      </c>
      <c r="S67" t="s">
        <v>70</v>
      </c>
    </row>
    <row r="68" spans="1:19" ht="15" x14ac:dyDescent="0.2">
      <c r="A68" s="330">
        <v>45979</v>
      </c>
      <c r="B68" s="345">
        <v>487688510</v>
      </c>
      <c r="C68" s="333" t="s">
        <v>690</v>
      </c>
      <c r="D68" s="317" t="s">
        <v>658</v>
      </c>
      <c r="E68" s="325"/>
      <c r="F68" s="325"/>
      <c r="G68" s="325"/>
      <c r="H68" s="325"/>
      <c r="I68" s="325"/>
      <c r="J68" s="325"/>
      <c r="K68" s="325"/>
      <c r="L68" s="314">
        <v>5961.82</v>
      </c>
      <c r="M68" s="325"/>
      <c r="N68" s="339">
        <v>12276</v>
      </c>
      <c r="O68" s="324">
        <v>2455.1999999999998</v>
      </c>
      <c r="P68" s="341">
        <f>SUM(N68:O68)</f>
        <v>14731.2</v>
      </c>
      <c r="S68" t="s">
        <v>378</v>
      </c>
    </row>
    <row r="69" spans="1:19" ht="15.75" thickBot="1" x14ac:dyDescent="0.3">
      <c r="A69" s="331">
        <v>46001</v>
      </c>
      <c r="B69" s="348" t="s">
        <v>661</v>
      </c>
      <c r="C69" s="337" t="s">
        <v>700</v>
      </c>
      <c r="D69" s="315" t="s">
        <v>658</v>
      </c>
      <c r="E69" s="314"/>
      <c r="F69" s="314"/>
      <c r="G69" s="314"/>
      <c r="H69" s="314">
        <v>502.4</v>
      </c>
      <c r="I69" s="314"/>
      <c r="J69" s="314"/>
      <c r="K69" s="314"/>
      <c r="L69" s="314"/>
      <c r="M69" s="314"/>
      <c r="N69" s="341">
        <v>502.4</v>
      </c>
      <c r="O69" s="318">
        <v>100.48</v>
      </c>
      <c r="P69" s="338">
        <v>602.88</v>
      </c>
      <c r="S69" t="s">
        <v>70</v>
      </c>
    </row>
    <row r="70" spans="1:19" ht="15.75" thickBot="1" x14ac:dyDescent="0.3">
      <c r="A70" s="49"/>
      <c r="D70" s="342" t="s">
        <v>701</v>
      </c>
      <c r="E70" s="44"/>
      <c r="F70" s="44"/>
      <c r="G70" s="44"/>
      <c r="H70" s="44"/>
      <c r="I70" s="44"/>
      <c r="J70" s="44"/>
      <c r="K70" s="44"/>
      <c r="L70" s="44"/>
      <c r="M70" s="44"/>
      <c r="N70" s="343">
        <f>SUM(N39:N69)</f>
        <v>29669.4</v>
      </c>
      <c r="O70" s="352">
        <f t="shared" ref="O70:P70" si="0">SUM(O39:O69)</f>
        <v>5915.5399999999991</v>
      </c>
      <c r="P70" s="343">
        <f t="shared" si="0"/>
        <v>35584.939999999995</v>
      </c>
    </row>
  </sheetData>
  <pageMargins left="0.7" right="0.7" top="0.75" bottom="0.75" header="0.3" footer="0.3"/>
  <pageSetup paperSize="9" orientation="portrait" horizontalDpi="4294967294"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3"/>
  <sheetViews>
    <sheetView workbookViewId="0">
      <selection sqref="A1:P33"/>
    </sheetView>
  </sheetViews>
  <sheetFormatPr defaultColWidth="11.42578125" defaultRowHeight="12.75" x14ac:dyDescent="0.2"/>
  <cols>
    <col min="1" max="1" width="16" customWidth="1"/>
    <col min="2" max="2" width="15.85546875" customWidth="1"/>
    <col min="3" max="3" width="63.140625" customWidth="1"/>
    <col min="4" max="4" width="29.28515625" customWidth="1"/>
    <col min="5" max="13" width="0" hidden="1" customWidth="1"/>
  </cols>
  <sheetData>
    <row r="1" spans="1:16" ht="63.75" thickBot="1" x14ac:dyDescent="0.25">
      <c r="A1" s="332" t="s">
        <v>653</v>
      </c>
      <c r="B1" s="349" t="s">
        <v>65</v>
      </c>
      <c r="C1" s="332" t="s">
        <v>654</v>
      </c>
      <c r="D1" s="327" t="s">
        <v>655</v>
      </c>
      <c r="E1" s="328" t="s">
        <v>57</v>
      </c>
      <c r="F1" s="328" t="s">
        <v>58</v>
      </c>
      <c r="G1" s="328" t="s">
        <v>59</v>
      </c>
      <c r="H1" s="328" t="s">
        <v>60</v>
      </c>
      <c r="I1" s="328" t="s">
        <v>20</v>
      </c>
      <c r="J1" s="328" t="s">
        <v>11</v>
      </c>
      <c r="K1" s="328" t="s">
        <v>61</v>
      </c>
      <c r="L1" s="326" t="s">
        <v>27</v>
      </c>
      <c r="M1" s="326" t="s">
        <v>63</v>
      </c>
      <c r="N1" s="350" t="s">
        <v>659</v>
      </c>
      <c r="O1" s="351" t="s">
        <v>656</v>
      </c>
      <c r="P1" s="350" t="s">
        <v>660</v>
      </c>
    </row>
    <row r="2" spans="1:16" ht="15" x14ac:dyDescent="0.25">
      <c r="A2" s="329">
        <v>45748</v>
      </c>
      <c r="B2" s="344">
        <v>972098196</v>
      </c>
      <c r="C2" s="333" t="s">
        <v>662</v>
      </c>
      <c r="D2" s="317" t="s">
        <v>658</v>
      </c>
      <c r="E2" s="314"/>
      <c r="F2" s="314"/>
      <c r="G2" s="314"/>
      <c r="H2" s="314"/>
      <c r="I2" s="314">
        <v>377.77</v>
      </c>
      <c r="J2" s="314"/>
      <c r="K2" s="314"/>
      <c r="L2" s="314"/>
      <c r="M2" s="314"/>
      <c r="N2" s="339">
        <v>377</v>
      </c>
      <c r="O2" s="318">
        <v>56.53</v>
      </c>
      <c r="P2" s="338">
        <v>433.53</v>
      </c>
    </row>
    <row r="3" spans="1:16" ht="15" x14ac:dyDescent="0.25">
      <c r="A3" s="329">
        <v>45748</v>
      </c>
      <c r="B3" s="345">
        <v>142204125</v>
      </c>
      <c r="C3" s="333" t="s">
        <v>663</v>
      </c>
      <c r="D3" s="317" t="s">
        <v>658</v>
      </c>
      <c r="E3" s="314">
        <v>260</v>
      </c>
      <c r="F3" s="314"/>
      <c r="G3" s="314"/>
      <c r="H3" s="314"/>
      <c r="I3" s="314"/>
      <c r="J3" s="314"/>
      <c r="K3" s="314"/>
      <c r="L3" s="314"/>
      <c r="M3" s="314"/>
      <c r="N3" s="339">
        <v>260</v>
      </c>
      <c r="O3" s="318">
        <v>52</v>
      </c>
      <c r="P3" s="338">
        <v>312</v>
      </c>
    </row>
    <row r="4" spans="1:16" ht="15" x14ac:dyDescent="0.2">
      <c r="A4" s="329">
        <v>45752</v>
      </c>
      <c r="B4" s="346" t="s">
        <v>661</v>
      </c>
      <c r="C4" s="334" t="s">
        <v>657</v>
      </c>
      <c r="D4" s="317" t="s">
        <v>658</v>
      </c>
      <c r="E4" s="314"/>
      <c r="F4" s="314"/>
      <c r="G4" s="314"/>
      <c r="H4" s="314">
        <v>19.25</v>
      </c>
      <c r="I4" s="314"/>
      <c r="J4" s="314"/>
      <c r="K4" s="314"/>
      <c r="L4" s="314"/>
      <c r="M4" s="314"/>
      <c r="N4" s="339">
        <v>19.25</v>
      </c>
      <c r="O4" s="319">
        <v>3.85</v>
      </c>
      <c r="P4" s="338">
        <v>23.1</v>
      </c>
    </row>
    <row r="5" spans="1:16" ht="15" x14ac:dyDescent="0.25">
      <c r="A5" s="329">
        <v>45755</v>
      </c>
      <c r="B5" s="345">
        <v>306827402</v>
      </c>
      <c r="C5" s="335" t="s">
        <v>673</v>
      </c>
      <c r="D5" s="317" t="s">
        <v>658</v>
      </c>
      <c r="E5" s="314"/>
      <c r="F5" s="314"/>
      <c r="G5" s="314"/>
      <c r="H5" s="314"/>
      <c r="I5" s="314"/>
      <c r="J5" s="314"/>
      <c r="K5" s="314"/>
      <c r="L5" s="314">
        <v>50</v>
      </c>
      <c r="M5" s="314"/>
      <c r="N5" s="339">
        <v>50</v>
      </c>
      <c r="O5" s="318">
        <v>10</v>
      </c>
      <c r="P5" s="338">
        <v>60</v>
      </c>
    </row>
    <row r="6" spans="1:16" ht="15" x14ac:dyDescent="0.25">
      <c r="A6" s="329">
        <v>45762</v>
      </c>
      <c r="B6" s="346" t="s">
        <v>664</v>
      </c>
      <c r="C6" s="333" t="s">
        <v>665</v>
      </c>
      <c r="D6" s="315" t="s">
        <v>666</v>
      </c>
      <c r="E6" s="314"/>
      <c r="F6" s="314"/>
      <c r="G6" s="314"/>
      <c r="H6" s="314"/>
      <c r="I6" s="314">
        <v>70.83</v>
      </c>
      <c r="J6" s="314"/>
      <c r="K6" s="314"/>
      <c r="L6" s="314"/>
      <c r="M6" s="314"/>
      <c r="N6" s="339">
        <v>70.83</v>
      </c>
      <c r="O6" s="318">
        <v>14.16</v>
      </c>
      <c r="P6" s="338">
        <v>84.99</v>
      </c>
    </row>
    <row r="7" spans="1:16" ht="15" x14ac:dyDescent="0.25">
      <c r="A7" s="329">
        <v>45768</v>
      </c>
      <c r="B7" s="346" t="s">
        <v>668</v>
      </c>
      <c r="C7" s="335" t="s">
        <v>669</v>
      </c>
      <c r="D7" s="317" t="s">
        <v>658</v>
      </c>
      <c r="E7" s="314"/>
      <c r="F7" s="314"/>
      <c r="G7" s="314"/>
      <c r="H7" s="314"/>
      <c r="I7" s="314"/>
      <c r="J7" s="314"/>
      <c r="K7" s="314"/>
      <c r="L7" s="314">
        <v>104</v>
      </c>
      <c r="M7" s="314"/>
      <c r="N7" s="339">
        <v>104</v>
      </c>
      <c r="O7" s="318">
        <v>20.8</v>
      </c>
      <c r="P7" s="339">
        <v>124.8</v>
      </c>
    </row>
    <row r="8" spans="1:16" ht="15" x14ac:dyDescent="0.25">
      <c r="A8" s="329">
        <v>45771</v>
      </c>
      <c r="B8" s="345">
        <v>434485050</v>
      </c>
      <c r="C8" s="333" t="s">
        <v>667</v>
      </c>
      <c r="D8" s="317" t="s">
        <v>658</v>
      </c>
      <c r="E8" s="314"/>
      <c r="F8" s="314"/>
      <c r="G8" s="314"/>
      <c r="H8" s="314"/>
      <c r="I8" s="314"/>
      <c r="J8" s="314"/>
      <c r="K8" s="314"/>
      <c r="L8" s="314">
        <v>40.9</v>
      </c>
      <c r="M8" s="314"/>
      <c r="N8" s="339">
        <v>40.9</v>
      </c>
      <c r="O8" s="318">
        <v>8.18</v>
      </c>
      <c r="P8" s="338">
        <v>49.08</v>
      </c>
    </row>
    <row r="9" spans="1:16" ht="15" x14ac:dyDescent="0.25">
      <c r="A9" s="329">
        <v>45771</v>
      </c>
      <c r="B9" s="346" t="s">
        <v>694</v>
      </c>
      <c r="C9" s="333" t="s">
        <v>675</v>
      </c>
      <c r="D9" s="315" t="s">
        <v>696</v>
      </c>
      <c r="E9" s="314"/>
      <c r="F9" s="314"/>
      <c r="G9" s="314"/>
      <c r="H9" s="314"/>
      <c r="I9" s="314"/>
      <c r="J9" s="314"/>
      <c r="K9" s="314"/>
      <c r="L9" s="314"/>
      <c r="M9" s="314"/>
      <c r="N9" s="339">
        <v>19.75</v>
      </c>
      <c r="O9" s="318">
        <v>3.95</v>
      </c>
      <c r="P9" s="338">
        <v>23.7</v>
      </c>
    </row>
    <row r="10" spans="1:16" ht="15" x14ac:dyDescent="0.25">
      <c r="A10" s="329">
        <v>45793</v>
      </c>
      <c r="B10" s="345">
        <v>844280134</v>
      </c>
      <c r="C10" s="333" t="s">
        <v>670</v>
      </c>
      <c r="D10" s="315" t="s">
        <v>671</v>
      </c>
      <c r="E10" s="34"/>
      <c r="F10" s="314"/>
      <c r="G10" s="314"/>
      <c r="H10" s="314"/>
      <c r="I10" s="314"/>
      <c r="J10" s="314"/>
      <c r="K10" s="314"/>
      <c r="L10" s="314"/>
      <c r="M10" s="320">
        <v>39.979999999999997</v>
      </c>
      <c r="N10" s="340">
        <v>33.31</v>
      </c>
      <c r="O10" s="318">
        <v>6.67</v>
      </c>
      <c r="P10" s="340">
        <v>39.979999999999997</v>
      </c>
    </row>
    <row r="11" spans="1:16" ht="15" x14ac:dyDescent="0.25">
      <c r="A11" s="329">
        <v>45800</v>
      </c>
      <c r="B11" s="345">
        <v>919921984</v>
      </c>
      <c r="C11" s="333" t="s">
        <v>672</v>
      </c>
      <c r="D11" s="317" t="s">
        <v>658</v>
      </c>
      <c r="E11" s="320">
        <v>200</v>
      </c>
      <c r="F11" s="314"/>
      <c r="G11" s="314"/>
      <c r="H11" s="314"/>
      <c r="I11" s="314"/>
      <c r="J11" s="314"/>
      <c r="K11" s="314"/>
      <c r="L11" s="314"/>
      <c r="M11" s="314"/>
      <c r="N11" s="341">
        <v>200</v>
      </c>
      <c r="O11" s="318">
        <v>40</v>
      </c>
      <c r="P11" s="338">
        <v>240</v>
      </c>
    </row>
    <row r="12" spans="1:16" ht="15" x14ac:dyDescent="0.25">
      <c r="A12" s="330">
        <v>45805</v>
      </c>
      <c r="B12" s="346" t="s">
        <v>674</v>
      </c>
      <c r="C12" s="333" t="s">
        <v>676</v>
      </c>
      <c r="D12" s="315" t="s">
        <v>696</v>
      </c>
      <c r="E12" s="316"/>
      <c r="F12" s="314">
        <v>59.68</v>
      </c>
      <c r="G12" s="314"/>
      <c r="H12" s="314"/>
      <c r="I12" s="314"/>
      <c r="J12" s="314"/>
      <c r="K12" s="314"/>
      <c r="L12" s="314"/>
      <c r="M12" s="314"/>
      <c r="N12" s="341">
        <v>19.739999999999998</v>
      </c>
      <c r="O12" s="318">
        <v>3.95</v>
      </c>
      <c r="P12" s="339">
        <f>SUM(N12:O12)</f>
        <v>23.689999999999998</v>
      </c>
    </row>
    <row r="13" spans="1:16" ht="15" x14ac:dyDescent="0.25">
      <c r="A13" s="330">
        <v>45825</v>
      </c>
      <c r="B13" s="346" t="s">
        <v>694</v>
      </c>
      <c r="C13" s="333" t="s">
        <v>675</v>
      </c>
      <c r="D13" s="315" t="s">
        <v>696</v>
      </c>
      <c r="E13" s="316"/>
      <c r="F13" s="314"/>
      <c r="G13" s="314"/>
      <c r="H13" s="314"/>
      <c r="I13" s="314"/>
      <c r="J13" s="314"/>
      <c r="K13" s="314"/>
      <c r="L13" s="314"/>
      <c r="M13" s="314"/>
      <c r="N13" s="341">
        <v>39.94</v>
      </c>
      <c r="O13" s="318">
        <v>8.5</v>
      </c>
      <c r="P13" s="339">
        <v>48.44</v>
      </c>
    </row>
    <row r="14" spans="1:16" ht="15" x14ac:dyDescent="0.25">
      <c r="A14" s="330">
        <v>45836</v>
      </c>
      <c r="B14" s="345">
        <v>306827402</v>
      </c>
      <c r="C14" s="333" t="s">
        <v>677</v>
      </c>
      <c r="D14" s="317" t="s">
        <v>658</v>
      </c>
      <c r="E14" s="321"/>
      <c r="F14" s="314"/>
      <c r="G14" s="320"/>
      <c r="H14" s="314"/>
      <c r="I14" s="314"/>
      <c r="J14" s="314"/>
      <c r="K14" s="314"/>
      <c r="L14" s="314">
        <v>208.33</v>
      </c>
      <c r="M14" s="314"/>
      <c r="N14" s="340">
        <v>208.33</v>
      </c>
      <c r="O14" s="318">
        <v>41.67</v>
      </c>
      <c r="P14" s="338">
        <v>250</v>
      </c>
    </row>
    <row r="15" spans="1:16" ht="15" x14ac:dyDescent="0.25">
      <c r="A15" s="330">
        <v>45855</v>
      </c>
      <c r="B15" s="346" t="s">
        <v>678</v>
      </c>
      <c r="C15" s="333" t="s">
        <v>679</v>
      </c>
      <c r="D15" s="317" t="s">
        <v>658</v>
      </c>
      <c r="E15" s="321"/>
      <c r="F15" s="314"/>
      <c r="G15" s="314"/>
      <c r="H15" s="320"/>
      <c r="I15" s="314">
        <v>80</v>
      </c>
      <c r="J15" s="314"/>
      <c r="K15" s="314"/>
      <c r="L15" s="314"/>
      <c r="M15" s="314"/>
      <c r="N15" s="341">
        <v>80</v>
      </c>
      <c r="O15" s="318">
        <v>16</v>
      </c>
      <c r="P15" s="338">
        <v>96</v>
      </c>
    </row>
    <row r="16" spans="1:16" ht="15" x14ac:dyDescent="0.25">
      <c r="A16" s="330">
        <v>45866</v>
      </c>
      <c r="B16" s="346" t="s">
        <v>661</v>
      </c>
      <c r="C16" s="333" t="s">
        <v>680</v>
      </c>
      <c r="D16" s="317" t="s">
        <v>658</v>
      </c>
      <c r="E16" s="321"/>
      <c r="F16" s="314"/>
      <c r="G16" s="320"/>
      <c r="H16" s="314">
        <v>1004.8</v>
      </c>
      <c r="I16" s="314"/>
      <c r="J16" s="314"/>
      <c r="K16" s="314"/>
      <c r="L16" s="314"/>
      <c r="M16" s="314"/>
      <c r="N16" s="340">
        <v>1004.8</v>
      </c>
      <c r="O16" s="318">
        <v>200.96</v>
      </c>
      <c r="P16" s="338">
        <v>1205.76</v>
      </c>
    </row>
    <row r="17" spans="1:16" ht="15" x14ac:dyDescent="0.25">
      <c r="A17" s="330">
        <v>45888</v>
      </c>
      <c r="B17" s="347">
        <v>717870021</v>
      </c>
      <c r="C17" s="333" t="s">
        <v>681</v>
      </c>
      <c r="D17" s="317" t="s">
        <v>658</v>
      </c>
      <c r="E17" s="314">
        <v>232.5</v>
      </c>
      <c r="F17" s="322"/>
      <c r="G17" s="322"/>
      <c r="H17" s="322"/>
      <c r="I17" s="322"/>
      <c r="J17" s="322"/>
      <c r="K17" s="322"/>
      <c r="L17" s="322"/>
      <c r="M17" s="322"/>
      <c r="N17" s="341">
        <v>232.5</v>
      </c>
      <c r="O17" s="318">
        <v>46.5</v>
      </c>
      <c r="P17" s="338">
        <v>279</v>
      </c>
    </row>
    <row r="18" spans="1:16" ht="15" x14ac:dyDescent="0.25">
      <c r="A18" s="330">
        <v>45900</v>
      </c>
      <c r="B18" s="346" t="s">
        <v>661</v>
      </c>
      <c r="C18" s="333" t="s">
        <v>682</v>
      </c>
      <c r="D18" s="317" t="s">
        <v>658</v>
      </c>
      <c r="E18" s="321"/>
      <c r="F18" s="314"/>
      <c r="G18" s="320"/>
      <c r="H18" s="314">
        <v>251.2</v>
      </c>
      <c r="I18" s="314"/>
      <c r="J18" s="314"/>
      <c r="K18" s="314"/>
      <c r="L18" s="314"/>
      <c r="M18" s="314"/>
      <c r="N18" s="340">
        <v>251.2</v>
      </c>
      <c r="O18" s="318">
        <v>50.24</v>
      </c>
      <c r="P18" s="338">
        <v>301.44</v>
      </c>
    </row>
    <row r="19" spans="1:16" ht="15" x14ac:dyDescent="0.25">
      <c r="A19" s="330">
        <v>45903</v>
      </c>
      <c r="B19" s="346" t="s">
        <v>694</v>
      </c>
      <c r="C19" s="333" t="s">
        <v>695</v>
      </c>
      <c r="D19" s="315" t="s">
        <v>696</v>
      </c>
      <c r="E19" s="34"/>
      <c r="F19" s="321">
        <v>40.69</v>
      </c>
      <c r="G19" s="320"/>
      <c r="H19" s="314"/>
      <c r="I19" s="314"/>
      <c r="J19" s="314"/>
      <c r="K19" s="314"/>
      <c r="L19" s="314"/>
      <c r="M19" s="314"/>
      <c r="N19" s="340">
        <v>4.5999999999999996</v>
      </c>
      <c r="O19" s="318">
        <v>0.92</v>
      </c>
      <c r="P19" s="338">
        <f>SUM(N19:O19)</f>
        <v>5.52</v>
      </c>
    </row>
    <row r="20" spans="1:16" ht="15" x14ac:dyDescent="0.25">
      <c r="A20" s="330">
        <v>45922</v>
      </c>
      <c r="B20" s="346" t="s">
        <v>686</v>
      </c>
      <c r="C20" s="333" t="s">
        <v>683</v>
      </c>
      <c r="D20" s="317" t="s">
        <v>658</v>
      </c>
      <c r="E20" s="320">
        <v>210</v>
      </c>
      <c r="F20" s="314"/>
      <c r="G20" s="314"/>
      <c r="H20" s="314"/>
      <c r="I20" s="314"/>
      <c r="J20" s="314"/>
      <c r="K20" s="314"/>
      <c r="L20" s="314"/>
      <c r="M20" s="314"/>
      <c r="N20" s="339">
        <v>210</v>
      </c>
      <c r="O20" s="318">
        <v>42</v>
      </c>
      <c r="P20" s="338">
        <v>252</v>
      </c>
    </row>
    <row r="21" spans="1:16" ht="15" x14ac:dyDescent="0.25">
      <c r="A21" s="330">
        <v>45925</v>
      </c>
      <c r="B21" s="346">
        <v>712022400</v>
      </c>
      <c r="C21" s="333" t="s">
        <v>685</v>
      </c>
      <c r="D21" s="317" t="s">
        <v>658</v>
      </c>
      <c r="E21" s="314"/>
      <c r="F21" s="314"/>
      <c r="G21" s="314"/>
      <c r="H21" s="314"/>
      <c r="I21" s="314"/>
      <c r="J21" s="314"/>
      <c r="K21" s="314"/>
      <c r="L21" s="314">
        <v>1020</v>
      </c>
      <c r="M21" s="314"/>
      <c r="N21" s="341">
        <v>1020</v>
      </c>
      <c r="O21" s="318">
        <v>204</v>
      </c>
      <c r="P21" s="338">
        <v>1224</v>
      </c>
    </row>
    <row r="22" spans="1:16" ht="15" x14ac:dyDescent="0.25">
      <c r="A22" s="330">
        <v>45925</v>
      </c>
      <c r="B22" s="347">
        <v>142204125</v>
      </c>
      <c r="C22" s="333" t="s">
        <v>692</v>
      </c>
      <c r="D22" s="317" t="s">
        <v>658</v>
      </c>
      <c r="E22" s="34"/>
      <c r="F22" s="314"/>
      <c r="G22" s="314">
        <v>243</v>
      </c>
      <c r="H22" s="314"/>
      <c r="I22" s="314"/>
      <c r="J22" s="314"/>
      <c r="K22" s="314"/>
      <c r="L22" s="314"/>
      <c r="M22" s="314"/>
      <c r="N22" s="341">
        <v>243</v>
      </c>
      <c r="O22" s="318">
        <v>48.6</v>
      </c>
      <c r="P22" s="338">
        <v>291.60000000000002</v>
      </c>
    </row>
    <row r="23" spans="1:16" ht="15" x14ac:dyDescent="0.25">
      <c r="A23" s="330">
        <v>45925</v>
      </c>
      <c r="B23" s="347">
        <v>142204125</v>
      </c>
      <c r="C23" s="333" t="s">
        <v>693</v>
      </c>
      <c r="D23" s="317" t="s">
        <v>658</v>
      </c>
      <c r="F23" s="314"/>
      <c r="G23" s="314">
        <v>243</v>
      </c>
      <c r="H23" s="314"/>
      <c r="I23" s="314"/>
      <c r="J23" s="314"/>
      <c r="K23" s="314"/>
      <c r="L23" s="314"/>
      <c r="M23" s="314"/>
      <c r="N23" s="341">
        <v>243</v>
      </c>
      <c r="O23" s="318">
        <v>48.6</v>
      </c>
      <c r="P23" s="338">
        <v>291.60000000000002</v>
      </c>
    </row>
    <row r="24" spans="1:16" ht="15" x14ac:dyDescent="0.25">
      <c r="A24" s="330">
        <v>45931</v>
      </c>
      <c r="B24" s="346" t="s">
        <v>694</v>
      </c>
      <c r="C24" s="333" t="s">
        <v>675</v>
      </c>
      <c r="D24" s="315" t="s">
        <v>696</v>
      </c>
      <c r="E24" s="34"/>
      <c r="F24" s="314"/>
      <c r="G24" s="314">
        <v>14</v>
      </c>
      <c r="H24" s="314"/>
      <c r="I24" s="316"/>
      <c r="J24" s="314"/>
      <c r="K24" s="314"/>
      <c r="L24" s="314"/>
      <c r="M24" s="314"/>
      <c r="N24" s="341">
        <v>18.329999999999998</v>
      </c>
      <c r="O24" s="318">
        <v>3.67</v>
      </c>
      <c r="P24" s="338">
        <f>SUM(N24:O24)</f>
        <v>22</v>
      </c>
    </row>
    <row r="25" spans="1:16" ht="15" x14ac:dyDescent="0.25">
      <c r="A25" s="330">
        <v>45937</v>
      </c>
      <c r="B25" s="346" t="s">
        <v>661</v>
      </c>
      <c r="C25" s="333" t="s">
        <v>684</v>
      </c>
      <c r="D25" s="317" t="s">
        <v>658</v>
      </c>
      <c r="E25" s="321"/>
      <c r="F25" s="314"/>
      <c r="G25" s="320"/>
      <c r="H25" s="314">
        <v>251.2</v>
      </c>
      <c r="I25" s="314"/>
      <c r="J25" s="314"/>
      <c r="K25" s="314"/>
      <c r="L25" s="314"/>
      <c r="M25" s="314"/>
      <c r="N25" s="340">
        <v>251.2</v>
      </c>
      <c r="O25" s="318">
        <v>50.24</v>
      </c>
      <c r="P25" s="338">
        <v>301.44</v>
      </c>
    </row>
    <row r="26" spans="1:16" ht="42" customHeight="1" x14ac:dyDescent="0.25">
      <c r="A26" s="330">
        <v>45938</v>
      </c>
      <c r="B26" s="346" t="s">
        <v>687</v>
      </c>
      <c r="C26" s="336" t="s">
        <v>688</v>
      </c>
      <c r="D26" s="317" t="s">
        <v>658</v>
      </c>
      <c r="E26" s="314"/>
      <c r="F26" s="314"/>
      <c r="G26" s="314"/>
      <c r="H26" s="314"/>
      <c r="I26" s="314"/>
      <c r="J26" s="314"/>
      <c r="K26" s="314"/>
      <c r="L26" s="314">
        <v>4870</v>
      </c>
      <c r="M26" s="314"/>
      <c r="N26" s="339">
        <v>4870</v>
      </c>
      <c r="O26" s="318">
        <v>974</v>
      </c>
      <c r="P26" s="339">
        <v>5844</v>
      </c>
    </row>
    <row r="27" spans="1:16" ht="15" x14ac:dyDescent="0.25">
      <c r="A27" s="330">
        <v>45952</v>
      </c>
      <c r="B27" s="346" t="s">
        <v>661</v>
      </c>
      <c r="C27" s="333" t="s">
        <v>691</v>
      </c>
      <c r="D27" s="317" t="s">
        <v>658</v>
      </c>
      <c r="E27" s="314"/>
      <c r="F27" s="314"/>
      <c r="G27" s="314"/>
      <c r="H27" s="314">
        <v>342.6</v>
      </c>
      <c r="I27" s="314"/>
      <c r="J27" s="314"/>
      <c r="K27" s="314"/>
      <c r="L27" s="314"/>
      <c r="M27" s="314"/>
      <c r="N27" s="341">
        <v>342.6</v>
      </c>
      <c r="O27" s="318">
        <v>68.52</v>
      </c>
      <c r="P27" s="338">
        <v>411.12</v>
      </c>
    </row>
    <row r="28" spans="1:16" ht="15" x14ac:dyDescent="0.25">
      <c r="A28" s="330">
        <v>45965</v>
      </c>
      <c r="B28" s="346">
        <v>232555575</v>
      </c>
      <c r="C28" s="333" t="s">
        <v>697</v>
      </c>
      <c r="D28" s="315" t="s">
        <v>698</v>
      </c>
      <c r="E28" s="323"/>
      <c r="F28" s="314"/>
      <c r="G28" s="314"/>
      <c r="H28" s="314"/>
      <c r="I28" s="314"/>
      <c r="J28" s="314"/>
      <c r="K28" s="314"/>
      <c r="L28" s="314">
        <v>19.899999999999999</v>
      </c>
      <c r="M28" s="314"/>
      <c r="N28" s="341">
        <v>19.899999999999999</v>
      </c>
      <c r="O28" s="318">
        <v>3.99</v>
      </c>
      <c r="P28" s="338">
        <v>23.89</v>
      </c>
    </row>
    <row r="29" spans="1:16" ht="15" x14ac:dyDescent="0.25">
      <c r="A29" s="330">
        <v>45965</v>
      </c>
      <c r="B29" s="346">
        <v>141915774</v>
      </c>
      <c r="C29" s="333" t="s">
        <v>699</v>
      </c>
      <c r="D29" s="315" t="s">
        <v>658</v>
      </c>
      <c r="E29" s="323"/>
      <c r="F29" s="314"/>
      <c r="G29" s="314"/>
      <c r="H29" s="314"/>
      <c r="I29" s="314"/>
      <c r="J29" s="314"/>
      <c r="K29" s="314"/>
      <c r="L29" s="314">
        <v>695</v>
      </c>
      <c r="M29" s="314"/>
      <c r="N29" s="341">
        <v>695</v>
      </c>
      <c r="O29" s="318">
        <v>139</v>
      </c>
      <c r="P29" s="338">
        <v>834</v>
      </c>
    </row>
    <row r="30" spans="1:16" ht="15" x14ac:dyDescent="0.2">
      <c r="A30" s="330">
        <v>45979</v>
      </c>
      <c r="B30" s="345">
        <v>487688510</v>
      </c>
      <c r="C30" s="333" t="s">
        <v>689</v>
      </c>
      <c r="D30" s="317" t="s">
        <v>658</v>
      </c>
      <c r="E30" s="314"/>
      <c r="F30" s="316"/>
      <c r="G30" s="314"/>
      <c r="H30" s="314"/>
      <c r="I30" s="314"/>
      <c r="J30" s="314"/>
      <c r="K30" s="314"/>
      <c r="L30" s="314">
        <v>12276</v>
      </c>
      <c r="M30" s="314"/>
      <c r="N30" s="339">
        <v>5961.82</v>
      </c>
      <c r="O30" s="324">
        <v>1192.3599999999999</v>
      </c>
      <c r="P30" s="341">
        <f>SUM(N30:O30)</f>
        <v>7154.1799999999994</v>
      </c>
    </row>
    <row r="31" spans="1:16" ht="15" x14ac:dyDescent="0.2">
      <c r="A31" s="330">
        <v>45979</v>
      </c>
      <c r="B31" s="345">
        <v>487688510</v>
      </c>
      <c r="C31" s="333" t="s">
        <v>690</v>
      </c>
      <c r="D31" s="317" t="s">
        <v>658</v>
      </c>
      <c r="E31" s="325"/>
      <c r="F31" s="325"/>
      <c r="G31" s="325"/>
      <c r="H31" s="325"/>
      <c r="I31" s="325"/>
      <c r="J31" s="325"/>
      <c r="K31" s="325"/>
      <c r="L31" s="314">
        <v>5961.82</v>
      </c>
      <c r="M31" s="325"/>
      <c r="N31" s="339">
        <v>12276</v>
      </c>
      <c r="O31" s="324">
        <v>2455.1999999999998</v>
      </c>
      <c r="P31" s="341">
        <f>SUM(N31:O31)</f>
        <v>14731.2</v>
      </c>
    </row>
    <row r="32" spans="1:16" ht="15.75" thickBot="1" x14ac:dyDescent="0.3">
      <c r="A32" s="331">
        <v>46001</v>
      </c>
      <c r="B32" s="348" t="s">
        <v>661</v>
      </c>
      <c r="C32" s="337" t="s">
        <v>700</v>
      </c>
      <c r="D32" s="315" t="s">
        <v>658</v>
      </c>
      <c r="E32" s="314"/>
      <c r="F32" s="314"/>
      <c r="G32" s="314"/>
      <c r="H32" s="314">
        <v>502.4</v>
      </c>
      <c r="I32" s="314"/>
      <c r="J32" s="314"/>
      <c r="K32" s="314"/>
      <c r="L32" s="314"/>
      <c r="M32" s="314"/>
      <c r="N32" s="341">
        <v>502.4</v>
      </c>
      <c r="O32" s="318">
        <v>100.48</v>
      </c>
      <c r="P32" s="338">
        <v>602.88</v>
      </c>
    </row>
    <row r="33" spans="1:16" ht="15.75" thickBot="1" x14ac:dyDescent="0.3">
      <c r="A33" s="49"/>
      <c r="D33" s="342" t="s">
        <v>701</v>
      </c>
      <c r="E33" s="44"/>
      <c r="F33" s="44"/>
      <c r="G33" s="44"/>
      <c r="H33" s="44"/>
      <c r="I33" s="44"/>
      <c r="J33" s="44"/>
      <c r="K33" s="44"/>
      <c r="L33" s="44"/>
      <c r="M33" s="44"/>
      <c r="N33" s="343">
        <f>SUM(N2:N32)</f>
        <v>29669.4</v>
      </c>
      <c r="O33" s="352">
        <f t="shared" ref="O33:P33" si="0">SUM(O2:O32)</f>
        <v>5915.5399999999991</v>
      </c>
      <c r="P33" s="343">
        <f t="shared" si="0"/>
        <v>35584.939999999995</v>
      </c>
    </row>
  </sheetData>
  <pageMargins left="0.7" right="0.7" top="0.75" bottom="0.75" header="0.3" footer="0.3"/>
  <pageSetup paperSize="9" scale="78" orientation="landscape" horizontalDpi="0" verticalDpi="0" copies="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33"/>
  <sheetViews>
    <sheetView tabSelected="1" topLeftCell="G1" zoomScaleNormal="100" workbookViewId="0">
      <pane ySplit="1" topLeftCell="A134" activePane="bottomLeft" state="frozen"/>
      <selection pane="bottomLeft" activeCell="N163" sqref="N163"/>
    </sheetView>
  </sheetViews>
  <sheetFormatPr defaultColWidth="9.140625" defaultRowHeight="12.75" customHeight="1" x14ac:dyDescent="0.2"/>
  <cols>
    <col min="1" max="1" width="14.85546875" customWidth="1"/>
    <col min="2" max="3" width="14" style="156" customWidth="1"/>
    <col min="4" max="4" width="18.28515625" style="156" customWidth="1"/>
    <col min="5" max="5" width="10.42578125" style="156" customWidth="1"/>
    <col min="6" max="6" width="51.140625" style="156" bestFit="1" customWidth="1"/>
    <col min="7" max="7" width="29.85546875" style="156" customWidth="1"/>
    <col min="8" max="9" width="12.42578125" style="34" customWidth="1"/>
    <col min="10" max="10" width="11.5703125" style="34" customWidth="1"/>
    <col min="11" max="11" width="12.42578125" style="34" customWidth="1"/>
    <col min="12" max="12" width="11.7109375" style="34" customWidth="1"/>
    <col min="13" max="14" width="12.42578125" style="34" customWidth="1"/>
    <col min="15" max="15" width="14.28515625" style="34" bestFit="1" customWidth="1"/>
    <col min="16" max="16" width="11.7109375" style="34" customWidth="1"/>
    <col min="17" max="17" width="15.42578125" style="178" customWidth="1"/>
    <col min="18" max="18" width="14" style="184" customWidth="1"/>
    <col min="19" max="19" width="18.7109375" style="181" customWidth="1"/>
    <col min="20" max="20" width="66" customWidth="1"/>
    <col min="21" max="23" width="8.85546875"/>
    <col min="24" max="24" width="29.85546875" style="163" customWidth="1"/>
    <col min="25" max="25" width="11.28515625" bestFit="1" customWidth="1"/>
  </cols>
  <sheetData>
    <row r="1" spans="1:28" ht="31.5" x14ac:dyDescent="0.2">
      <c r="A1" s="362" t="s">
        <v>590</v>
      </c>
      <c r="B1" s="361" t="s">
        <v>591</v>
      </c>
      <c r="C1" s="361" t="s">
        <v>702</v>
      </c>
      <c r="D1" s="360" t="s">
        <v>65</v>
      </c>
      <c r="E1" s="362" t="s">
        <v>56</v>
      </c>
      <c r="F1" s="359" t="s">
        <v>710</v>
      </c>
      <c r="G1" s="359" t="s">
        <v>711</v>
      </c>
      <c r="H1" s="360" t="s">
        <v>57</v>
      </c>
      <c r="I1" s="360" t="s">
        <v>58</v>
      </c>
      <c r="J1" s="360" t="s">
        <v>59</v>
      </c>
      <c r="K1" s="360" t="s">
        <v>60</v>
      </c>
      <c r="L1" s="360" t="s">
        <v>20</v>
      </c>
      <c r="M1" s="360" t="s">
        <v>11</v>
      </c>
      <c r="N1" s="360" t="s">
        <v>61</v>
      </c>
      <c r="O1" s="360" t="s">
        <v>27</v>
      </c>
      <c r="P1" s="360" t="s">
        <v>63</v>
      </c>
      <c r="Q1" s="176" t="s">
        <v>64</v>
      </c>
      <c r="R1" s="183" t="s">
        <v>13</v>
      </c>
      <c r="S1" s="179" t="s">
        <v>66</v>
      </c>
      <c r="T1" s="360" t="s">
        <v>583</v>
      </c>
    </row>
    <row r="2" spans="1:28" ht="14.25" x14ac:dyDescent="0.2">
      <c r="A2" s="165"/>
      <c r="D2" s="164"/>
      <c r="E2" s="167"/>
      <c r="F2" s="165"/>
      <c r="G2" s="165"/>
      <c r="H2" s="166"/>
      <c r="I2" s="166"/>
      <c r="J2" s="166"/>
      <c r="K2" s="166"/>
      <c r="L2" s="166"/>
      <c r="M2" s="166"/>
      <c r="N2" s="166"/>
      <c r="O2" s="166"/>
      <c r="P2" s="166"/>
      <c r="Q2" s="177"/>
      <c r="R2" s="188"/>
      <c r="S2" s="180"/>
      <c r="T2" s="405"/>
      <c r="U2" s="405"/>
      <c r="V2" s="405"/>
      <c r="W2" s="405"/>
      <c r="X2" s="406"/>
      <c r="Y2" s="405"/>
      <c r="Z2" s="405"/>
      <c r="AA2" s="405"/>
      <c r="AB2" s="405"/>
    </row>
    <row r="3" spans="1:28" ht="14.25" x14ac:dyDescent="0.2">
      <c r="A3" s="250"/>
      <c r="B3" s="186">
        <v>45756</v>
      </c>
      <c r="C3" s="186"/>
      <c r="D3" s="288"/>
      <c r="E3" s="171" t="s">
        <v>69</v>
      </c>
      <c r="F3" s="171" t="s">
        <v>562</v>
      </c>
      <c r="G3" s="356"/>
      <c r="H3" s="251"/>
      <c r="I3" s="182"/>
      <c r="J3" s="182">
        <v>14</v>
      </c>
      <c r="K3" s="182"/>
      <c r="L3" s="187"/>
      <c r="M3" s="182"/>
      <c r="N3" s="182"/>
      <c r="O3" s="182"/>
      <c r="P3" s="182"/>
      <c r="Q3" s="363">
        <v>14</v>
      </c>
      <c r="R3" s="364"/>
      <c r="S3" s="365">
        <v>14</v>
      </c>
      <c r="T3" s="405"/>
      <c r="U3" s="407"/>
      <c r="V3" s="408"/>
      <c r="W3" s="405"/>
      <c r="X3" s="406"/>
      <c r="Y3" s="406"/>
      <c r="Z3" s="405"/>
      <c r="AA3" s="405"/>
      <c r="AB3" s="405"/>
    </row>
    <row r="4" spans="1:28" ht="21" customHeight="1" x14ac:dyDescent="0.2">
      <c r="A4" s="186">
        <v>45755</v>
      </c>
      <c r="B4" s="186">
        <v>45756</v>
      </c>
      <c r="C4" s="186"/>
      <c r="D4" s="353" t="s">
        <v>560</v>
      </c>
      <c r="E4" s="171" t="s">
        <v>67</v>
      </c>
      <c r="F4" s="190" t="s">
        <v>563</v>
      </c>
      <c r="G4" s="190"/>
      <c r="H4" s="182"/>
      <c r="I4" s="182"/>
      <c r="J4" s="182"/>
      <c r="K4" s="182">
        <v>19.25</v>
      </c>
      <c r="L4" s="182"/>
      <c r="M4" s="182"/>
      <c r="N4" s="182"/>
      <c r="O4" s="182"/>
      <c r="P4" s="182"/>
      <c r="Q4" s="366">
        <v>19.25</v>
      </c>
      <c r="R4" s="366">
        <v>3.85</v>
      </c>
      <c r="S4" s="365">
        <v>23.1</v>
      </c>
      <c r="T4" s="405"/>
      <c r="U4" s="407"/>
      <c r="V4" s="408"/>
      <c r="W4" s="405"/>
      <c r="X4" s="406"/>
      <c r="Y4" s="406"/>
      <c r="Z4" s="405"/>
      <c r="AA4" s="405"/>
      <c r="AB4" s="405"/>
    </row>
    <row r="5" spans="1:28" ht="18.75" customHeight="1" x14ac:dyDescent="0.2">
      <c r="A5" s="186">
        <v>45755</v>
      </c>
      <c r="B5" s="186">
        <v>45756</v>
      </c>
      <c r="C5" s="186"/>
      <c r="D5" s="288"/>
      <c r="E5" s="189" t="s">
        <v>67</v>
      </c>
      <c r="F5" s="190" t="s">
        <v>564</v>
      </c>
      <c r="G5" s="190"/>
      <c r="H5" s="182"/>
      <c r="I5" s="182">
        <v>325</v>
      </c>
      <c r="J5" s="182"/>
      <c r="K5" s="182"/>
      <c r="L5" s="191"/>
      <c r="M5" s="182"/>
      <c r="N5" s="182"/>
      <c r="O5" s="182"/>
      <c r="P5" s="182"/>
      <c r="Q5" s="366">
        <v>325</v>
      </c>
      <c r="R5" s="366"/>
      <c r="S5" s="365">
        <v>325</v>
      </c>
      <c r="T5" s="405"/>
      <c r="U5" s="407"/>
      <c r="V5" s="408"/>
      <c r="W5" s="405"/>
      <c r="X5" s="406"/>
      <c r="Y5" s="406"/>
      <c r="Z5" s="405"/>
      <c r="AA5" s="405"/>
      <c r="AB5" s="405"/>
    </row>
    <row r="6" spans="1:28" ht="18.75" customHeight="1" x14ac:dyDescent="0.2">
      <c r="A6" s="186">
        <v>45755</v>
      </c>
      <c r="B6" s="186">
        <v>45756</v>
      </c>
      <c r="C6" s="186"/>
      <c r="D6" s="288"/>
      <c r="E6" s="189" t="s">
        <v>67</v>
      </c>
      <c r="F6" s="171" t="s">
        <v>565</v>
      </c>
      <c r="G6" s="356"/>
      <c r="H6" s="191"/>
      <c r="I6" s="182"/>
      <c r="J6" s="182">
        <v>36</v>
      </c>
      <c r="K6" s="182"/>
      <c r="L6" s="182"/>
      <c r="M6" s="182"/>
      <c r="N6" s="182"/>
      <c r="O6" s="182"/>
      <c r="P6" s="182"/>
      <c r="Q6" s="366">
        <v>36</v>
      </c>
      <c r="R6" s="364"/>
      <c r="S6" s="367">
        <v>36</v>
      </c>
      <c r="T6" s="405"/>
      <c r="U6" s="407"/>
      <c r="V6" s="408"/>
      <c r="W6" s="405"/>
      <c r="X6" s="406"/>
      <c r="Y6" s="406"/>
      <c r="Z6" s="405"/>
      <c r="AA6" s="405"/>
      <c r="AB6" s="405"/>
    </row>
    <row r="7" spans="1:28" ht="20.25" customHeight="1" x14ac:dyDescent="0.2">
      <c r="A7" s="186">
        <v>45755</v>
      </c>
      <c r="B7" s="186">
        <v>45756</v>
      </c>
      <c r="C7" s="186"/>
      <c r="D7" s="288">
        <v>972098196</v>
      </c>
      <c r="E7" s="189" t="s">
        <v>67</v>
      </c>
      <c r="F7" s="171" t="s">
        <v>566</v>
      </c>
      <c r="G7" s="171"/>
      <c r="H7" s="182"/>
      <c r="I7" s="182"/>
      <c r="J7" s="182"/>
      <c r="K7" s="182"/>
      <c r="L7" s="182">
        <v>377</v>
      </c>
      <c r="M7" s="182"/>
      <c r="N7" s="182"/>
      <c r="O7" s="182"/>
      <c r="P7" s="182"/>
      <c r="Q7" s="366">
        <v>377</v>
      </c>
      <c r="R7" s="364">
        <v>56.53</v>
      </c>
      <c r="S7" s="365">
        <v>433.53</v>
      </c>
      <c r="T7" s="405"/>
      <c r="U7" s="409" t="s">
        <v>70</v>
      </c>
      <c r="V7" s="408"/>
      <c r="W7" s="405"/>
      <c r="X7" s="406"/>
      <c r="Y7" s="406"/>
      <c r="Z7" s="405"/>
      <c r="AA7" s="405"/>
      <c r="AB7" s="405"/>
    </row>
    <row r="8" spans="1:28" ht="20.25" customHeight="1" x14ac:dyDescent="0.2">
      <c r="A8" s="186">
        <v>45755</v>
      </c>
      <c r="B8" s="186">
        <v>45756</v>
      </c>
      <c r="C8" s="186"/>
      <c r="D8" s="288"/>
      <c r="E8" s="189" t="s">
        <v>67</v>
      </c>
      <c r="F8" s="171" t="s">
        <v>567</v>
      </c>
      <c r="G8" s="171"/>
      <c r="H8" s="182"/>
      <c r="I8" s="182"/>
      <c r="J8" s="182"/>
      <c r="K8" s="182"/>
      <c r="L8" s="182"/>
      <c r="M8" s="182"/>
      <c r="N8" s="182"/>
      <c r="O8" s="182"/>
      <c r="P8" s="182">
        <v>243.25</v>
      </c>
      <c r="Q8" s="366">
        <v>243.25</v>
      </c>
      <c r="R8" s="364"/>
      <c r="S8" s="365">
        <v>243.25</v>
      </c>
      <c r="T8" s="405"/>
      <c r="U8" s="407"/>
      <c r="V8" s="408"/>
      <c r="W8" s="405"/>
      <c r="X8" s="406"/>
      <c r="Y8" s="406"/>
      <c r="Z8" s="405"/>
      <c r="AA8" s="405"/>
      <c r="AB8" s="405"/>
    </row>
    <row r="9" spans="1:28" ht="20.25" customHeight="1" x14ac:dyDescent="0.2">
      <c r="A9" s="186">
        <v>45755</v>
      </c>
      <c r="B9" s="186">
        <v>45756</v>
      </c>
      <c r="C9" s="186"/>
      <c r="D9" s="288">
        <v>142204125</v>
      </c>
      <c r="E9" s="189" t="s">
        <v>67</v>
      </c>
      <c r="F9" s="171" t="s">
        <v>568</v>
      </c>
      <c r="G9" s="171"/>
      <c r="H9" s="182">
        <v>260</v>
      </c>
      <c r="I9" s="182"/>
      <c r="J9" s="182"/>
      <c r="K9" s="182"/>
      <c r="L9" s="182"/>
      <c r="M9" s="182"/>
      <c r="N9" s="182"/>
      <c r="O9" s="182"/>
      <c r="P9" s="182"/>
      <c r="Q9" s="366">
        <v>260</v>
      </c>
      <c r="R9" s="364">
        <v>52</v>
      </c>
      <c r="S9" s="365">
        <v>312</v>
      </c>
      <c r="T9" s="405"/>
      <c r="U9" s="407"/>
      <c r="V9" s="408"/>
      <c r="W9" s="405"/>
      <c r="X9" s="406"/>
      <c r="Y9" s="406"/>
      <c r="Z9" s="405"/>
      <c r="AA9" s="405"/>
      <c r="AB9" s="405"/>
    </row>
    <row r="10" spans="1:28" ht="20.25" customHeight="1" x14ac:dyDescent="0.2">
      <c r="A10" s="250"/>
      <c r="B10" s="186">
        <v>45761</v>
      </c>
      <c r="C10" s="186"/>
      <c r="D10" s="288"/>
      <c r="E10" s="189" t="s">
        <v>570</v>
      </c>
      <c r="F10" s="171" t="s">
        <v>569</v>
      </c>
      <c r="G10" s="171"/>
      <c r="H10" s="182">
        <v>4.25</v>
      </c>
      <c r="I10" s="182"/>
      <c r="J10" s="182"/>
      <c r="K10" s="182"/>
      <c r="L10" s="182"/>
      <c r="M10" s="182"/>
      <c r="N10" s="182"/>
      <c r="O10" s="182"/>
      <c r="P10" s="182"/>
      <c r="Q10" s="366">
        <v>4.25</v>
      </c>
      <c r="R10" s="364"/>
      <c r="S10" s="365">
        <v>4.25</v>
      </c>
      <c r="T10" s="405"/>
      <c r="U10" s="407"/>
      <c r="V10" s="408"/>
      <c r="W10" s="405"/>
      <c r="X10" s="406"/>
      <c r="Y10" s="406"/>
      <c r="Z10" s="405"/>
      <c r="AA10" s="405"/>
      <c r="AB10" s="405"/>
    </row>
    <row r="11" spans="1:28" ht="20.25" customHeight="1" x14ac:dyDescent="0.2">
      <c r="A11" s="186">
        <v>45763</v>
      </c>
      <c r="B11" s="186">
        <v>45763</v>
      </c>
      <c r="C11" s="186"/>
      <c r="D11" s="288" t="s">
        <v>703</v>
      </c>
      <c r="E11" s="189" t="s">
        <v>571</v>
      </c>
      <c r="F11" s="171" t="s">
        <v>572</v>
      </c>
      <c r="G11" s="171"/>
      <c r="H11" s="182"/>
      <c r="I11" s="182"/>
      <c r="J11" s="182"/>
      <c r="K11" s="182"/>
      <c r="L11" s="182">
        <v>70.83</v>
      </c>
      <c r="M11" s="182"/>
      <c r="N11" s="182"/>
      <c r="O11" s="182"/>
      <c r="P11" s="182"/>
      <c r="Q11" s="366">
        <v>70.83</v>
      </c>
      <c r="R11" s="364">
        <v>14.16</v>
      </c>
      <c r="S11" s="365">
        <v>84.99</v>
      </c>
      <c r="T11" s="405"/>
      <c r="U11" s="407"/>
      <c r="V11" s="408"/>
      <c r="W11" s="405"/>
      <c r="X11" s="406"/>
      <c r="Y11" s="406"/>
      <c r="Z11" s="405"/>
      <c r="AA11" s="405"/>
      <c r="AB11" s="405"/>
    </row>
    <row r="12" spans="1:28" ht="20.25" customHeight="1" x14ac:dyDescent="0.2">
      <c r="A12" s="250"/>
      <c r="B12" s="186">
        <v>45772</v>
      </c>
      <c r="C12" s="186"/>
      <c r="D12" s="288"/>
      <c r="E12" s="189" t="s">
        <v>69</v>
      </c>
      <c r="F12" s="171" t="s">
        <v>559</v>
      </c>
      <c r="G12" s="171"/>
      <c r="H12" s="182"/>
      <c r="I12" s="182">
        <v>26</v>
      </c>
      <c r="J12" s="182"/>
      <c r="K12" s="182"/>
      <c r="L12" s="182"/>
      <c r="M12" s="182"/>
      <c r="N12" s="182"/>
      <c r="O12" s="182"/>
      <c r="P12" s="182"/>
      <c r="Q12" s="366">
        <v>26</v>
      </c>
      <c r="R12" s="364"/>
      <c r="S12" s="365">
        <v>26</v>
      </c>
      <c r="T12" s="405"/>
      <c r="U12" s="407"/>
      <c r="V12" s="408"/>
      <c r="W12" s="405"/>
      <c r="X12" s="406"/>
      <c r="Y12" s="406"/>
      <c r="Z12" s="405"/>
      <c r="AA12" s="405"/>
      <c r="AB12" s="405"/>
    </row>
    <row r="13" spans="1:28" ht="20.25" customHeight="1" x14ac:dyDescent="0.2">
      <c r="A13" s="186">
        <v>45772</v>
      </c>
      <c r="B13" s="195">
        <v>45783</v>
      </c>
      <c r="C13" s="195"/>
      <c r="D13" s="288"/>
      <c r="E13" s="189" t="s">
        <v>67</v>
      </c>
      <c r="F13" s="193" t="s">
        <v>574</v>
      </c>
      <c r="G13" s="193"/>
      <c r="H13" s="182"/>
      <c r="I13" s="182">
        <v>398.52</v>
      </c>
      <c r="J13" s="182"/>
      <c r="K13" s="182"/>
      <c r="L13" s="182"/>
      <c r="M13" s="182"/>
      <c r="N13" s="182"/>
      <c r="O13" s="182"/>
      <c r="P13" s="182"/>
      <c r="Q13" s="366">
        <v>398.52</v>
      </c>
      <c r="R13" s="368"/>
      <c r="S13" s="365">
        <v>398.52</v>
      </c>
      <c r="T13" s="405"/>
      <c r="U13" s="407"/>
      <c r="V13" s="408"/>
      <c r="W13" s="405"/>
      <c r="X13" s="406"/>
      <c r="Y13" s="406"/>
      <c r="Z13" s="405"/>
      <c r="AA13" s="405"/>
      <c r="AB13" s="405"/>
    </row>
    <row r="14" spans="1:28" ht="20.25" customHeight="1" x14ac:dyDescent="0.2">
      <c r="A14" s="250"/>
      <c r="B14" s="186">
        <v>45775</v>
      </c>
      <c r="C14" s="186"/>
      <c r="D14" s="288"/>
      <c r="E14" s="189" t="s">
        <v>69</v>
      </c>
      <c r="F14" s="171" t="s">
        <v>561</v>
      </c>
      <c r="G14" s="171"/>
      <c r="H14" s="182"/>
      <c r="I14" s="182"/>
      <c r="J14" s="182"/>
      <c r="K14" s="182"/>
      <c r="L14" s="182"/>
      <c r="M14" s="182"/>
      <c r="N14" s="182"/>
      <c r="O14" s="182">
        <v>100</v>
      </c>
      <c r="P14" s="182"/>
      <c r="Q14" s="366">
        <v>100</v>
      </c>
      <c r="R14" s="364"/>
      <c r="S14" s="365">
        <v>100</v>
      </c>
      <c r="T14" s="405"/>
      <c r="U14" s="407"/>
      <c r="V14" s="408"/>
      <c r="W14" s="405"/>
      <c r="X14" s="406"/>
      <c r="Y14" s="406"/>
      <c r="Z14" s="405"/>
      <c r="AA14" s="405"/>
      <c r="AB14" s="405"/>
    </row>
    <row r="15" spans="1:28" s="261" customFormat="1" ht="14.25" x14ac:dyDescent="0.2">
      <c r="A15" s="264"/>
      <c r="B15" s="281"/>
      <c r="C15" s="281"/>
      <c r="D15" s="257"/>
      <c r="E15" s="256"/>
      <c r="F15" s="262"/>
      <c r="G15" s="262"/>
      <c r="H15" s="259"/>
      <c r="I15" s="259"/>
      <c r="J15" s="259"/>
      <c r="K15" s="259"/>
      <c r="L15" s="259"/>
      <c r="M15" s="259"/>
      <c r="N15" s="259"/>
      <c r="O15" s="259"/>
      <c r="P15" s="259"/>
      <c r="Q15" s="369"/>
      <c r="R15" s="370"/>
      <c r="S15" s="371"/>
      <c r="T15" s="405"/>
      <c r="U15" s="407"/>
      <c r="V15" s="408"/>
      <c r="W15" s="405"/>
      <c r="X15" s="406"/>
      <c r="Y15" s="406"/>
      <c r="Z15" s="405"/>
      <c r="AA15" s="405"/>
      <c r="AB15" s="405"/>
    </row>
    <row r="16" spans="1:28" ht="15" customHeight="1" x14ac:dyDescent="0.2">
      <c r="A16" s="186">
        <v>45772</v>
      </c>
      <c r="B16" s="195">
        <v>45783</v>
      </c>
      <c r="C16" s="195"/>
      <c r="D16" s="288">
        <v>434485050</v>
      </c>
      <c r="E16" s="189" t="s">
        <v>67</v>
      </c>
      <c r="F16" s="171" t="s">
        <v>505</v>
      </c>
      <c r="G16" s="171"/>
      <c r="H16" s="182"/>
      <c r="I16" s="182"/>
      <c r="J16" s="182"/>
      <c r="K16" s="182"/>
      <c r="L16" s="182"/>
      <c r="M16" s="182"/>
      <c r="N16" s="182"/>
      <c r="O16" s="182">
        <v>40.9</v>
      </c>
      <c r="P16" s="182"/>
      <c r="Q16" s="366">
        <v>40.9</v>
      </c>
      <c r="R16" s="364">
        <v>8.18</v>
      </c>
      <c r="S16" s="365">
        <v>49.08</v>
      </c>
      <c r="T16" s="405"/>
      <c r="U16" s="407"/>
      <c r="V16" s="408"/>
      <c r="W16" s="405"/>
      <c r="X16" s="406"/>
      <c r="Y16" s="406"/>
      <c r="Z16" s="405"/>
      <c r="AA16" s="405"/>
      <c r="AB16" s="405"/>
    </row>
    <row r="17" spans="1:28" ht="15" customHeight="1" x14ac:dyDescent="0.2">
      <c r="A17" s="186">
        <v>45783</v>
      </c>
      <c r="B17" s="195">
        <v>45783</v>
      </c>
      <c r="C17" s="195"/>
      <c r="D17" s="288">
        <v>306827402</v>
      </c>
      <c r="E17" s="189" t="s">
        <v>67</v>
      </c>
      <c r="F17" s="193" t="s">
        <v>575</v>
      </c>
      <c r="G17" s="193"/>
      <c r="H17" s="182"/>
      <c r="I17" s="182"/>
      <c r="J17" s="182"/>
      <c r="K17" s="182"/>
      <c r="L17" s="182"/>
      <c r="M17" s="182"/>
      <c r="N17" s="182"/>
      <c r="O17" s="182">
        <v>50</v>
      </c>
      <c r="P17" s="182"/>
      <c r="Q17" s="366">
        <v>50</v>
      </c>
      <c r="R17" s="364">
        <v>10</v>
      </c>
      <c r="S17" s="365">
        <v>60</v>
      </c>
      <c r="T17" s="405"/>
      <c r="U17" s="407"/>
      <c r="V17" s="408"/>
      <c r="W17" s="405"/>
      <c r="X17" s="406"/>
      <c r="Y17" s="406"/>
      <c r="Z17" s="405"/>
      <c r="AA17" s="405"/>
      <c r="AB17" s="405"/>
    </row>
    <row r="18" spans="1:28" ht="12.75" customHeight="1" x14ac:dyDescent="0.2">
      <c r="A18" s="250"/>
      <c r="B18" s="195">
        <v>45786</v>
      </c>
      <c r="C18" s="195"/>
      <c r="D18" s="288"/>
      <c r="E18" s="171" t="s">
        <v>69</v>
      </c>
      <c r="F18" s="171" t="s">
        <v>562</v>
      </c>
      <c r="G18" s="193"/>
      <c r="H18" s="193"/>
      <c r="I18" s="182"/>
      <c r="J18" s="182">
        <v>14</v>
      </c>
      <c r="K18" s="182"/>
      <c r="L18" s="187"/>
      <c r="M18" s="182"/>
      <c r="N18" s="182"/>
      <c r="O18" s="182"/>
      <c r="P18" s="182"/>
      <c r="Q18" s="363">
        <v>14</v>
      </c>
      <c r="R18" s="364"/>
      <c r="S18" s="365">
        <v>14</v>
      </c>
      <c r="T18" s="405"/>
      <c r="U18" s="407"/>
      <c r="V18" s="408"/>
      <c r="W18" s="405"/>
      <c r="X18" s="406"/>
      <c r="Y18" s="406"/>
      <c r="Z18" s="405"/>
      <c r="AA18" s="405"/>
      <c r="AB18" s="405"/>
    </row>
    <row r="19" spans="1:28" ht="12" customHeight="1" x14ac:dyDescent="0.2">
      <c r="A19" s="186">
        <v>45788</v>
      </c>
      <c r="B19" s="195">
        <v>45805</v>
      </c>
      <c r="C19" s="195"/>
      <c r="D19" s="288"/>
      <c r="E19" s="189" t="s">
        <v>67</v>
      </c>
      <c r="F19" s="171" t="s">
        <v>576</v>
      </c>
      <c r="G19" s="193"/>
      <c r="H19" s="251"/>
      <c r="I19" s="194">
        <v>54.4</v>
      </c>
      <c r="J19" s="182"/>
      <c r="K19" s="182"/>
      <c r="L19" s="182"/>
      <c r="M19" s="182"/>
      <c r="N19" s="182"/>
      <c r="O19" s="182"/>
      <c r="P19" s="187"/>
      <c r="Q19" s="363">
        <v>54.4</v>
      </c>
      <c r="R19" s="364"/>
      <c r="S19" s="365">
        <v>54.4</v>
      </c>
      <c r="T19" s="405"/>
      <c r="U19" s="407"/>
      <c r="V19" s="408"/>
      <c r="W19" s="407"/>
      <c r="X19" s="406"/>
      <c r="Y19" s="406" t="s">
        <v>70</v>
      </c>
      <c r="Z19" s="405"/>
      <c r="AA19" s="405"/>
      <c r="AB19" s="405"/>
    </row>
    <row r="20" spans="1:28" ht="12" customHeight="1" x14ac:dyDescent="0.2">
      <c r="A20" s="248"/>
      <c r="B20" s="186">
        <v>45789</v>
      </c>
      <c r="C20" s="186"/>
      <c r="D20" s="288"/>
      <c r="E20" s="189" t="s">
        <v>570</v>
      </c>
      <c r="F20" s="171" t="s">
        <v>569</v>
      </c>
      <c r="G20" s="171"/>
      <c r="H20" s="194">
        <v>4.25</v>
      </c>
      <c r="I20" s="182"/>
      <c r="J20" s="182"/>
      <c r="K20" s="182"/>
      <c r="L20" s="182"/>
      <c r="M20" s="182"/>
      <c r="N20" s="182"/>
      <c r="O20" s="182"/>
      <c r="P20" s="187"/>
      <c r="Q20" s="363">
        <v>4.25</v>
      </c>
      <c r="R20" s="364"/>
      <c r="S20" s="365">
        <v>4.25</v>
      </c>
      <c r="T20" s="405"/>
      <c r="U20" s="407"/>
      <c r="V20" s="408"/>
      <c r="W20" s="407"/>
      <c r="X20" s="406"/>
      <c r="Y20" s="406"/>
      <c r="Z20" s="405"/>
      <c r="AA20" s="405"/>
      <c r="AB20" s="405"/>
    </row>
    <row r="21" spans="1:28" ht="14.25" customHeight="1" x14ac:dyDescent="0.2">
      <c r="A21" s="186">
        <v>45802</v>
      </c>
      <c r="B21" s="195">
        <v>45805</v>
      </c>
      <c r="C21" s="195"/>
      <c r="D21" s="288"/>
      <c r="E21" s="189" t="s">
        <v>67</v>
      </c>
      <c r="F21" s="171" t="s">
        <v>587</v>
      </c>
      <c r="G21" s="193"/>
      <c r="H21" s="251"/>
      <c r="I21" s="182"/>
      <c r="J21" s="182"/>
      <c r="K21" s="182"/>
      <c r="L21" s="182"/>
      <c r="M21" s="182"/>
      <c r="N21" s="182"/>
      <c r="O21" s="182"/>
      <c r="P21" s="194">
        <v>33.31</v>
      </c>
      <c r="Q21" s="376">
        <v>33.31</v>
      </c>
      <c r="R21" s="364">
        <v>6.67</v>
      </c>
      <c r="S21" s="372">
        <v>39.979999999999997</v>
      </c>
      <c r="T21" s="405"/>
      <c r="U21" s="407"/>
      <c r="V21" s="408"/>
      <c r="W21" s="405"/>
      <c r="X21" s="406"/>
      <c r="Y21" s="406" t="s">
        <v>70</v>
      </c>
      <c r="Z21" s="405"/>
      <c r="AA21" s="405"/>
      <c r="AB21" s="405"/>
    </row>
    <row r="22" spans="1:28" ht="15.75" customHeight="1" x14ac:dyDescent="0.2">
      <c r="A22" s="186">
        <v>45802</v>
      </c>
      <c r="B22" s="195">
        <v>45805</v>
      </c>
      <c r="C22" s="195"/>
      <c r="D22" s="288"/>
      <c r="E22" s="189" t="s">
        <v>67</v>
      </c>
      <c r="F22" s="171" t="s">
        <v>588</v>
      </c>
      <c r="G22" s="171"/>
      <c r="H22" s="194"/>
      <c r="I22" s="182"/>
      <c r="J22" s="182">
        <v>24</v>
      </c>
      <c r="K22" s="182"/>
      <c r="L22" s="182"/>
      <c r="M22" s="182"/>
      <c r="N22" s="182"/>
      <c r="O22" s="182"/>
      <c r="P22" s="182"/>
      <c r="Q22" s="366">
        <v>24</v>
      </c>
      <c r="R22" s="364"/>
      <c r="S22" s="367">
        <v>24</v>
      </c>
      <c r="T22" s="405"/>
      <c r="U22" s="407"/>
      <c r="V22" s="408"/>
      <c r="W22" s="405"/>
      <c r="X22" s="406"/>
      <c r="Y22" s="406"/>
      <c r="Z22" s="405"/>
      <c r="AA22" s="405"/>
      <c r="AB22" s="405"/>
    </row>
    <row r="23" spans="1:28" s="37" customFormat="1" ht="14.25" x14ac:dyDescent="0.2">
      <c r="A23" s="186">
        <v>45802</v>
      </c>
      <c r="B23" s="195">
        <v>45805</v>
      </c>
      <c r="C23" s="195"/>
      <c r="D23" s="288">
        <v>919921984</v>
      </c>
      <c r="E23" s="189" t="s">
        <v>67</v>
      </c>
      <c r="F23" s="171" t="s">
        <v>589</v>
      </c>
      <c r="G23" s="171"/>
      <c r="H23" s="194">
        <v>200</v>
      </c>
      <c r="I23" s="182"/>
      <c r="J23" s="182"/>
      <c r="K23" s="182"/>
      <c r="L23" s="182"/>
      <c r="M23" s="182"/>
      <c r="N23" s="182"/>
      <c r="O23" s="182"/>
      <c r="P23" s="182"/>
      <c r="Q23" s="363">
        <v>200</v>
      </c>
      <c r="R23" s="364">
        <v>40</v>
      </c>
      <c r="S23" s="365">
        <v>240</v>
      </c>
      <c r="T23" s="405"/>
      <c r="U23" s="407"/>
      <c r="V23" s="408"/>
      <c r="W23" s="405"/>
      <c r="X23" s="406"/>
      <c r="Y23" s="406"/>
      <c r="Z23" s="405"/>
      <c r="AA23" s="405"/>
      <c r="AB23" s="405"/>
    </row>
    <row r="24" spans="1:28" ht="15" customHeight="1" x14ac:dyDescent="0.2">
      <c r="A24" s="248"/>
      <c r="B24" s="195">
        <v>45804</v>
      </c>
      <c r="C24" s="195"/>
      <c r="D24" s="288"/>
      <c r="E24" s="189" t="s">
        <v>69</v>
      </c>
      <c r="F24" s="171" t="s">
        <v>559</v>
      </c>
      <c r="G24" s="171"/>
      <c r="H24" s="182"/>
      <c r="I24" s="182">
        <v>26</v>
      </c>
      <c r="J24" s="182"/>
      <c r="K24" s="182"/>
      <c r="L24" s="182"/>
      <c r="M24" s="182"/>
      <c r="N24" s="182"/>
      <c r="O24" s="182"/>
      <c r="P24" s="182"/>
      <c r="Q24" s="366">
        <v>26</v>
      </c>
      <c r="R24" s="364"/>
      <c r="S24" s="365">
        <v>26</v>
      </c>
      <c r="T24" s="405"/>
      <c r="U24" s="407"/>
      <c r="V24" s="408"/>
      <c r="W24" s="405"/>
      <c r="X24" s="406"/>
      <c r="Y24" s="406" t="s">
        <v>70</v>
      </c>
      <c r="Z24" s="405"/>
      <c r="AA24" s="405"/>
      <c r="AB24" s="405"/>
    </row>
    <row r="25" spans="1:28" ht="14.25" x14ac:dyDescent="0.2">
      <c r="A25" s="250"/>
      <c r="B25" s="186">
        <v>45805</v>
      </c>
      <c r="C25" s="186"/>
      <c r="D25" s="288"/>
      <c r="E25" s="189" t="s">
        <v>69</v>
      </c>
      <c r="F25" s="171" t="s">
        <v>561</v>
      </c>
      <c r="G25" s="171"/>
      <c r="H25" s="182"/>
      <c r="I25" s="182"/>
      <c r="J25" s="182"/>
      <c r="K25" s="182"/>
      <c r="L25" s="182"/>
      <c r="M25" s="182"/>
      <c r="N25" s="182"/>
      <c r="O25" s="182">
        <v>100</v>
      </c>
      <c r="P25" s="182"/>
      <c r="Q25" s="366">
        <v>100</v>
      </c>
      <c r="R25" s="364"/>
      <c r="S25" s="365">
        <v>100</v>
      </c>
      <c r="T25" s="405"/>
      <c r="U25" s="407"/>
      <c r="V25" s="408"/>
      <c r="W25" s="405"/>
      <c r="X25" s="406"/>
      <c r="Y25" s="406"/>
      <c r="Z25" s="405"/>
      <c r="AA25" s="405"/>
      <c r="AB25" s="405"/>
    </row>
    <row r="26" spans="1:28" ht="14.25" x14ac:dyDescent="0.2">
      <c r="A26" s="186">
        <v>45805</v>
      </c>
      <c r="B26" s="186">
        <v>45805</v>
      </c>
      <c r="C26" s="186"/>
      <c r="D26" s="288"/>
      <c r="E26" s="189" t="s">
        <v>67</v>
      </c>
      <c r="F26" s="193" t="s">
        <v>594</v>
      </c>
      <c r="G26" s="193"/>
      <c r="H26" s="182"/>
      <c r="I26" s="182">
        <v>529.22</v>
      </c>
      <c r="J26" s="182"/>
      <c r="K26" s="182"/>
      <c r="L26" s="182"/>
      <c r="M26" s="182"/>
      <c r="N26" s="182"/>
      <c r="O26" s="182"/>
      <c r="P26" s="182"/>
      <c r="Q26" s="366">
        <v>529.22</v>
      </c>
      <c r="R26" s="364"/>
      <c r="S26" s="367">
        <v>529.22</v>
      </c>
      <c r="T26" s="405"/>
      <c r="U26" s="407"/>
      <c r="V26" s="408"/>
      <c r="W26" s="405"/>
      <c r="X26" s="406"/>
      <c r="Y26" s="406"/>
      <c r="Z26" s="405"/>
      <c r="AA26" s="405"/>
      <c r="AB26" s="405"/>
    </row>
    <row r="27" spans="1:28" ht="14.25" x14ac:dyDescent="0.2">
      <c r="A27" s="186">
        <v>45805</v>
      </c>
      <c r="B27" s="186">
        <v>45805</v>
      </c>
      <c r="C27" s="186"/>
      <c r="D27" s="288" t="s">
        <v>704</v>
      </c>
      <c r="E27" s="189" t="s">
        <v>67</v>
      </c>
      <c r="F27" s="193" t="s">
        <v>599</v>
      </c>
      <c r="G27" s="193"/>
      <c r="H27" s="182"/>
      <c r="I27" s="182"/>
      <c r="J27" s="182"/>
      <c r="K27" s="182"/>
      <c r="L27" s="182"/>
      <c r="M27" s="182"/>
      <c r="N27" s="182"/>
      <c r="O27" s="182">
        <v>104</v>
      </c>
      <c r="P27" s="182"/>
      <c r="Q27" s="366">
        <v>104</v>
      </c>
      <c r="R27" s="364">
        <v>20.8</v>
      </c>
      <c r="S27" s="367">
        <v>124.8</v>
      </c>
      <c r="T27" s="405"/>
      <c r="U27" s="407"/>
      <c r="V27" s="408"/>
      <c r="W27" s="405"/>
      <c r="X27" s="406"/>
      <c r="Y27" s="406"/>
      <c r="Z27" s="405"/>
      <c r="AA27" s="405"/>
      <c r="AB27" s="405"/>
    </row>
    <row r="28" spans="1:28" ht="14.25" x14ac:dyDescent="0.2">
      <c r="A28" s="186">
        <v>45807</v>
      </c>
      <c r="B28" s="249">
        <v>45807</v>
      </c>
      <c r="C28" s="249"/>
      <c r="D28" s="288"/>
      <c r="E28" s="189" t="s">
        <v>67</v>
      </c>
      <c r="F28" s="193" t="s">
        <v>596</v>
      </c>
      <c r="G28" s="193"/>
      <c r="H28" s="182">
        <v>1076.3499999999999</v>
      </c>
      <c r="I28" s="182"/>
      <c r="J28" s="182"/>
      <c r="K28" s="182"/>
      <c r="L28" s="182"/>
      <c r="M28" s="182"/>
      <c r="N28" s="182"/>
      <c r="O28" s="182"/>
      <c r="P28" s="182"/>
      <c r="Q28" s="366">
        <v>1076.3499999999999</v>
      </c>
      <c r="R28" s="364"/>
      <c r="S28" s="367">
        <v>1076.3499999999999</v>
      </c>
      <c r="T28" s="405"/>
      <c r="U28" s="407"/>
      <c r="V28" s="408"/>
      <c r="W28" s="405"/>
      <c r="X28" s="406"/>
      <c r="Y28" s="406"/>
      <c r="Z28" s="405"/>
      <c r="AA28" s="405"/>
      <c r="AB28" s="405"/>
    </row>
    <row r="29" spans="1:28" s="261" customFormat="1" ht="14.25" x14ac:dyDescent="0.2">
      <c r="A29" s="254"/>
      <c r="B29" s="255"/>
      <c r="C29" s="255"/>
      <c r="D29" s="257"/>
      <c r="E29" s="256"/>
      <c r="F29" s="262"/>
      <c r="G29" s="262"/>
      <c r="H29" s="263"/>
      <c r="I29" s="259"/>
      <c r="J29" s="259"/>
      <c r="K29" s="259"/>
      <c r="L29" s="259"/>
      <c r="M29" s="259"/>
      <c r="N29" s="259"/>
      <c r="O29" s="259"/>
      <c r="P29" s="259"/>
      <c r="Q29" s="369"/>
      <c r="R29" s="370"/>
      <c r="S29" s="371"/>
      <c r="T29" s="407"/>
      <c r="U29" s="405"/>
      <c r="V29" s="408"/>
      <c r="W29" s="405"/>
      <c r="X29" s="406"/>
      <c r="Y29" s="406"/>
      <c r="Z29" s="405"/>
      <c r="AA29" s="405"/>
      <c r="AB29" s="405"/>
    </row>
    <row r="30" spans="1:28" s="206" customFormat="1" ht="14.25" x14ac:dyDescent="0.2">
      <c r="A30" s="252"/>
      <c r="B30" s="249">
        <v>45817</v>
      </c>
      <c r="C30" s="249"/>
      <c r="D30" s="288"/>
      <c r="E30" s="189" t="s">
        <v>69</v>
      </c>
      <c r="F30" s="171" t="s">
        <v>562</v>
      </c>
      <c r="G30" s="356"/>
      <c r="H30" s="277"/>
      <c r="I30" s="182"/>
      <c r="J30" s="182">
        <v>14</v>
      </c>
      <c r="K30" s="182"/>
      <c r="L30" s="187"/>
      <c r="M30" s="182"/>
      <c r="N30" s="182"/>
      <c r="O30" s="182"/>
      <c r="P30" s="182"/>
      <c r="Q30" s="363">
        <v>14</v>
      </c>
      <c r="R30" s="364"/>
      <c r="S30" s="365">
        <v>14</v>
      </c>
      <c r="T30" s="407"/>
      <c r="U30" s="405"/>
      <c r="V30" s="408"/>
      <c r="W30" s="405"/>
      <c r="X30" s="406"/>
      <c r="Y30" s="406"/>
      <c r="Z30" s="405"/>
      <c r="AA30" s="405"/>
      <c r="AB30" s="405"/>
    </row>
    <row r="31" spans="1:28" s="206" customFormat="1" ht="14.25" x14ac:dyDescent="0.2">
      <c r="A31" s="248"/>
      <c r="B31" s="195">
        <v>45818</v>
      </c>
      <c r="C31" s="195"/>
      <c r="D31" s="288"/>
      <c r="E31" s="189" t="s">
        <v>570</v>
      </c>
      <c r="F31" s="171" t="s">
        <v>569</v>
      </c>
      <c r="G31" s="171"/>
      <c r="H31" s="194">
        <v>4.25</v>
      </c>
      <c r="I31" s="182"/>
      <c r="J31" s="182"/>
      <c r="K31" s="182"/>
      <c r="L31" s="182"/>
      <c r="M31" s="182"/>
      <c r="N31" s="182"/>
      <c r="O31" s="182"/>
      <c r="P31" s="187"/>
      <c r="Q31" s="363">
        <v>4.25</v>
      </c>
      <c r="R31" s="364"/>
      <c r="S31" s="365">
        <v>4.25</v>
      </c>
      <c r="T31" s="407"/>
      <c r="U31" s="405"/>
      <c r="V31" s="408"/>
      <c r="W31" s="405"/>
      <c r="X31" s="406"/>
      <c r="Y31" s="406"/>
      <c r="Z31" s="405"/>
      <c r="AA31" s="405"/>
      <c r="AB31" s="405"/>
    </row>
    <row r="32" spans="1:28" ht="14.25" x14ac:dyDescent="0.2">
      <c r="A32" s="195">
        <v>45824</v>
      </c>
      <c r="B32" s="249">
        <v>45828</v>
      </c>
      <c r="C32" s="249"/>
      <c r="D32" s="288"/>
      <c r="E32" s="189" t="s">
        <v>67</v>
      </c>
      <c r="F32" s="171" t="s">
        <v>597</v>
      </c>
      <c r="G32" s="171"/>
      <c r="H32" s="194"/>
      <c r="I32" s="182"/>
      <c r="J32" s="182"/>
      <c r="K32" s="182"/>
      <c r="L32" s="182"/>
      <c r="M32" s="182"/>
      <c r="N32" s="182"/>
      <c r="O32" s="182">
        <v>97.56</v>
      </c>
      <c r="P32" s="187"/>
      <c r="Q32" s="363">
        <v>97.56</v>
      </c>
      <c r="R32" s="364"/>
      <c r="S32" s="365">
        <v>97.56</v>
      </c>
      <c r="T32" s="407"/>
      <c r="U32" s="405"/>
      <c r="V32" s="405"/>
      <c r="W32" s="405"/>
      <c r="X32" s="406"/>
      <c r="Y32" s="406"/>
      <c r="Z32" s="405"/>
      <c r="AA32" s="405"/>
      <c r="AB32" s="405"/>
    </row>
    <row r="33" spans="1:28" ht="14.25" x14ac:dyDescent="0.2">
      <c r="A33" s="195">
        <v>45828</v>
      </c>
      <c r="B33" s="249">
        <v>45828</v>
      </c>
      <c r="C33" s="249"/>
      <c r="D33" s="288" t="s">
        <v>598</v>
      </c>
      <c r="E33" s="189" t="s">
        <v>67</v>
      </c>
      <c r="F33" s="171" t="s">
        <v>600</v>
      </c>
      <c r="G33" s="171"/>
      <c r="H33" s="194"/>
      <c r="I33" s="182"/>
      <c r="J33" s="182"/>
      <c r="K33" s="182"/>
      <c r="L33" s="182"/>
      <c r="M33" s="182"/>
      <c r="N33" s="182"/>
      <c r="O33" s="182">
        <v>104</v>
      </c>
      <c r="P33" s="182"/>
      <c r="Q33" s="366">
        <v>104</v>
      </c>
      <c r="R33" s="364">
        <v>20.8</v>
      </c>
      <c r="S33" s="367">
        <v>124.8</v>
      </c>
      <c r="T33" s="405"/>
      <c r="U33" s="407"/>
      <c r="V33" s="408"/>
      <c r="W33" s="405"/>
      <c r="X33" s="406"/>
      <c r="Y33" s="406"/>
      <c r="Z33" s="405"/>
      <c r="AA33" s="405"/>
      <c r="AB33" s="405"/>
    </row>
    <row r="34" spans="1:28" ht="14.25" x14ac:dyDescent="0.2">
      <c r="A34" s="248"/>
      <c r="B34" s="249">
        <v>45833</v>
      </c>
      <c r="C34" s="249"/>
      <c r="D34" s="291"/>
      <c r="E34" s="189" t="s">
        <v>69</v>
      </c>
      <c r="F34" s="171" t="s">
        <v>559</v>
      </c>
      <c r="G34" s="171"/>
      <c r="H34" s="182"/>
      <c r="I34" s="182">
        <v>26</v>
      </c>
      <c r="J34" s="182"/>
      <c r="K34" s="182"/>
      <c r="L34" s="182"/>
      <c r="M34" s="182"/>
      <c r="N34" s="182"/>
      <c r="O34" s="182"/>
      <c r="P34" s="182"/>
      <c r="Q34" s="366">
        <v>26</v>
      </c>
      <c r="R34" s="364"/>
      <c r="S34" s="365">
        <v>26</v>
      </c>
      <c r="T34" s="405"/>
      <c r="U34" s="407"/>
      <c r="V34" s="408"/>
      <c r="W34" s="405"/>
      <c r="X34" s="406"/>
      <c r="Y34" s="406"/>
      <c r="Z34" s="405"/>
      <c r="AA34" s="405"/>
      <c r="AB34" s="405"/>
    </row>
    <row r="35" spans="1:28" ht="14.25" x14ac:dyDescent="0.2">
      <c r="A35" s="248"/>
      <c r="B35" s="249">
        <v>45838</v>
      </c>
      <c r="C35" s="249"/>
      <c r="D35" s="288"/>
      <c r="E35" s="189" t="s">
        <v>69</v>
      </c>
      <c r="F35" s="171" t="s">
        <v>561</v>
      </c>
      <c r="G35" s="171"/>
      <c r="H35" s="182"/>
      <c r="I35" s="182"/>
      <c r="J35" s="182"/>
      <c r="K35" s="182"/>
      <c r="L35" s="182"/>
      <c r="M35" s="182"/>
      <c r="N35" s="182"/>
      <c r="O35" s="182">
        <v>100</v>
      </c>
      <c r="P35" s="182"/>
      <c r="Q35" s="366">
        <v>100</v>
      </c>
      <c r="R35" s="364"/>
      <c r="S35" s="365">
        <v>100</v>
      </c>
      <c r="T35" s="405"/>
      <c r="U35" s="407"/>
      <c r="V35" s="408"/>
      <c r="W35" s="405"/>
      <c r="X35" s="406"/>
      <c r="Y35" s="406"/>
      <c r="Z35" s="405"/>
      <c r="AA35" s="405"/>
      <c r="AB35" s="405"/>
    </row>
    <row r="36" spans="1:28" s="261" customFormat="1" ht="14.25" x14ac:dyDescent="0.2">
      <c r="A36" s="254"/>
      <c r="B36" s="249"/>
      <c r="C36" s="249"/>
      <c r="D36" s="257"/>
      <c r="E36" s="256"/>
      <c r="F36" s="257"/>
      <c r="G36" s="357"/>
      <c r="H36" s="258"/>
      <c r="I36" s="259"/>
      <c r="J36" s="260"/>
      <c r="K36" s="259"/>
      <c r="L36" s="259"/>
      <c r="M36" s="259"/>
      <c r="N36" s="259"/>
      <c r="O36" s="259"/>
      <c r="P36" s="259"/>
      <c r="Q36" s="373"/>
      <c r="R36" s="370"/>
      <c r="S36" s="374"/>
      <c r="T36" s="405"/>
      <c r="U36" s="407"/>
      <c r="V36" s="408"/>
      <c r="W36" s="405"/>
      <c r="X36" s="406"/>
      <c r="Y36" s="406"/>
      <c r="Z36" s="405"/>
      <c r="AA36" s="405"/>
      <c r="AB36" s="405"/>
    </row>
    <row r="37" spans="1:28" ht="14.25" x14ac:dyDescent="0.2">
      <c r="A37" s="195">
        <v>45841</v>
      </c>
      <c r="B37" s="249">
        <v>45842</v>
      </c>
      <c r="C37" s="249"/>
      <c r="D37" s="288"/>
      <c r="E37" s="189" t="s">
        <v>67</v>
      </c>
      <c r="F37" s="193" t="s">
        <v>601</v>
      </c>
      <c r="G37" s="193"/>
      <c r="H37" s="182"/>
      <c r="I37" s="182">
        <v>463.77</v>
      </c>
      <c r="J37" s="182"/>
      <c r="K37" s="182"/>
      <c r="L37" s="182"/>
      <c r="M37" s="182"/>
      <c r="N37" s="182"/>
      <c r="O37" s="182"/>
      <c r="P37" s="182"/>
      <c r="Q37" s="366">
        <v>463.77</v>
      </c>
      <c r="R37" s="364"/>
      <c r="S37" s="367">
        <v>463.77</v>
      </c>
      <c r="T37" s="405"/>
      <c r="U37" s="407"/>
      <c r="V37" s="408"/>
      <c r="W37" s="405"/>
      <c r="X37" s="406"/>
      <c r="Y37" s="406" t="s">
        <v>70</v>
      </c>
      <c r="Z37" s="410" t="s">
        <v>70</v>
      </c>
      <c r="AA37" s="405" t="s">
        <v>70</v>
      </c>
      <c r="AB37" s="405" t="s">
        <v>70</v>
      </c>
    </row>
    <row r="38" spans="1:28" ht="15" customHeight="1" x14ac:dyDescent="0.2">
      <c r="A38" s="195">
        <v>45841</v>
      </c>
      <c r="B38" s="249">
        <v>45842</v>
      </c>
      <c r="C38" s="249"/>
      <c r="D38" s="288"/>
      <c r="E38" s="189" t="s">
        <v>67</v>
      </c>
      <c r="F38" s="171" t="s">
        <v>602</v>
      </c>
      <c r="G38" s="171"/>
      <c r="H38" s="187"/>
      <c r="I38" s="182">
        <v>59.68</v>
      </c>
      <c r="J38" s="182"/>
      <c r="K38" s="182"/>
      <c r="L38" s="182"/>
      <c r="M38" s="182"/>
      <c r="N38" s="182"/>
      <c r="O38" s="182"/>
      <c r="P38" s="182"/>
      <c r="Q38" s="363">
        <v>59.68</v>
      </c>
      <c r="R38" s="364">
        <v>12.45</v>
      </c>
      <c r="S38" s="375">
        <v>72.13</v>
      </c>
      <c r="T38" s="405"/>
      <c r="U38" s="407"/>
      <c r="V38" s="408"/>
      <c r="W38" s="405"/>
      <c r="X38" s="406"/>
      <c r="Y38" s="406"/>
      <c r="Z38" s="405"/>
      <c r="AA38" s="405"/>
      <c r="AB38" s="405"/>
    </row>
    <row r="39" spans="1:28" ht="14.25" x14ac:dyDescent="0.2">
      <c r="A39" s="195">
        <v>45841</v>
      </c>
      <c r="B39" s="249">
        <v>45842</v>
      </c>
      <c r="C39" s="249"/>
      <c r="D39" s="288">
        <v>306827402</v>
      </c>
      <c r="E39" s="189" t="s">
        <v>67</v>
      </c>
      <c r="F39" s="171" t="s">
        <v>575</v>
      </c>
      <c r="G39" s="193"/>
      <c r="H39" s="193"/>
      <c r="I39" s="182"/>
      <c r="J39" s="194"/>
      <c r="K39" s="182"/>
      <c r="L39" s="182"/>
      <c r="M39" s="182"/>
      <c r="N39" s="182"/>
      <c r="O39" s="182">
        <v>208.33</v>
      </c>
      <c r="P39" s="182"/>
      <c r="Q39" s="376">
        <v>208.33</v>
      </c>
      <c r="R39" s="364">
        <v>41.67</v>
      </c>
      <c r="S39" s="365">
        <v>250</v>
      </c>
      <c r="T39" s="405"/>
      <c r="U39" s="407"/>
      <c r="V39" s="408"/>
      <c r="W39" s="405"/>
      <c r="X39" s="406"/>
      <c r="Y39" s="406"/>
      <c r="Z39" s="405"/>
      <c r="AA39" s="405"/>
      <c r="AB39" s="405"/>
    </row>
    <row r="40" spans="1:28" ht="14.25" x14ac:dyDescent="0.2">
      <c r="A40" s="248"/>
      <c r="B40" s="249">
        <v>45847</v>
      </c>
      <c r="C40" s="249"/>
      <c r="D40" s="288"/>
      <c r="E40" s="189" t="s">
        <v>69</v>
      </c>
      <c r="F40" s="171" t="s">
        <v>562</v>
      </c>
      <c r="G40" s="193"/>
      <c r="H40" s="277"/>
      <c r="I40" s="182"/>
      <c r="J40" s="182">
        <v>14</v>
      </c>
      <c r="K40" s="182"/>
      <c r="L40" s="187"/>
      <c r="M40" s="182"/>
      <c r="N40" s="182"/>
      <c r="O40" s="182"/>
      <c r="P40" s="182"/>
      <c r="Q40" s="363">
        <v>14</v>
      </c>
      <c r="R40" s="364"/>
      <c r="S40" s="365">
        <v>14</v>
      </c>
      <c r="T40" s="405"/>
      <c r="U40" s="407"/>
      <c r="V40" s="408"/>
      <c r="W40" s="405"/>
      <c r="X40" s="406"/>
      <c r="Y40" s="406"/>
      <c r="Z40" s="405"/>
      <c r="AA40" s="405"/>
      <c r="AB40" s="405"/>
    </row>
    <row r="41" spans="1:28" ht="14.25" x14ac:dyDescent="0.2">
      <c r="A41" s="248"/>
      <c r="B41" s="195">
        <v>45852</v>
      </c>
      <c r="C41" s="195"/>
      <c r="D41" s="353"/>
      <c r="E41" s="189" t="s">
        <v>570</v>
      </c>
      <c r="F41" s="171" t="s">
        <v>569</v>
      </c>
      <c r="G41" s="171"/>
      <c r="H41" s="194">
        <v>4.25</v>
      </c>
      <c r="I41" s="182"/>
      <c r="J41" s="182"/>
      <c r="K41" s="182"/>
      <c r="L41" s="182"/>
      <c r="M41" s="182"/>
      <c r="N41" s="182"/>
      <c r="O41" s="182"/>
      <c r="P41" s="187"/>
      <c r="Q41" s="363">
        <v>4.25</v>
      </c>
      <c r="R41" s="364"/>
      <c r="S41" s="365">
        <v>4.25</v>
      </c>
      <c r="T41" s="405"/>
      <c r="U41" s="407"/>
      <c r="V41" s="408"/>
      <c r="W41" s="405"/>
      <c r="X41" s="406"/>
      <c r="Y41" s="406"/>
      <c r="Z41" s="405"/>
      <c r="AA41" s="405"/>
      <c r="AB41" s="405"/>
    </row>
    <row r="42" spans="1:28" ht="14.25" x14ac:dyDescent="0.2">
      <c r="A42" s="195">
        <v>45855</v>
      </c>
      <c r="B42" s="249">
        <v>45856</v>
      </c>
      <c r="C42" s="249"/>
      <c r="D42" s="288"/>
      <c r="E42" s="189" t="s">
        <v>67</v>
      </c>
      <c r="F42" s="171" t="s">
        <v>603</v>
      </c>
      <c r="G42" s="193"/>
      <c r="H42" s="191"/>
      <c r="I42" s="182"/>
      <c r="J42" s="182">
        <v>96</v>
      </c>
      <c r="K42" s="182"/>
      <c r="L42" s="182"/>
      <c r="M42" s="182"/>
      <c r="N42" s="182"/>
      <c r="O42" s="182"/>
      <c r="P42" s="182"/>
      <c r="Q42" s="366">
        <v>96</v>
      </c>
      <c r="R42" s="364"/>
      <c r="S42" s="367">
        <v>96</v>
      </c>
      <c r="T42" s="405"/>
      <c r="U42" s="407"/>
      <c r="V42" s="408"/>
      <c r="W42" s="405"/>
      <c r="X42" s="406"/>
      <c r="Y42" s="406"/>
      <c r="Z42" s="405"/>
      <c r="AA42" s="405"/>
      <c r="AB42" s="405"/>
    </row>
    <row r="43" spans="1:28" ht="14.25" x14ac:dyDescent="0.2">
      <c r="A43" s="195">
        <v>45855</v>
      </c>
      <c r="B43" s="249">
        <v>45856</v>
      </c>
      <c r="C43" s="249"/>
      <c r="D43" s="288" t="s">
        <v>705</v>
      </c>
      <c r="E43" s="189" t="s">
        <v>67</v>
      </c>
      <c r="F43" s="171" t="s">
        <v>604</v>
      </c>
      <c r="G43" s="171"/>
      <c r="H43" s="196"/>
      <c r="I43" s="182"/>
      <c r="J43" s="182"/>
      <c r="K43" s="194"/>
      <c r="L43" s="182">
        <v>80</v>
      </c>
      <c r="M43" s="182"/>
      <c r="N43" s="182"/>
      <c r="O43" s="182"/>
      <c r="P43" s="182"/>
      <c r="Q43" s="363">
        <v>80</v>
      </c>
      <c r="R43" s="364">
        <v>16</v>
      </c>
      <c r="S43" s="365">
        <v>96</v>
      </c>
      <c r="T43" s="405"/>
      <c r="U43" s="407"/>
      <c r="V43" s="408"/>
      <c r="W43" s="405"/>
      <c r="X43" s="406"/>
      <c r="Y43" s="406"/>
      <c r="Z43" s="405"/>
      <c r="AA43" s="405"/>
      <c r="AB43" s="405"/>
    </row>
    <row r="44" spans="1:28" ht="14.25" x14ac:dyDescent="0.2">
      <c r="A44" s="195">
        <v>45855</v>
      </c>
      <c r="B44" s="249">
        <v>45856</v>
      </c>
      <c r="C44" s="249"/>
      <c r="D44" s="353"/>
      <c r="E44" s="189" t="s">
        <v>67</v>
      </c>
      <c r="F44" s="171" t="s">
        <v>606</v>
      </c>
      <c r="G44" s="171"/>
      <c r="H44" s="194"/>
      <c r="I44" s="182">
        <v>421.04</v>
      </c>
      <c r="J44" s="182"/>
      <c r="K44" s="182"/>
      <c r="L44" s="187"/>
      <c r="M44" s="182"/>
      <c r="N44" s="182"/>
      <c r="O44" s="182"/>
      <c r="P44" s="182"/>
      <c r="Q44" s="366">
        <v>421.04</v>
      </c>
      <c r="R44" s="364"/>
      <c r="S44" s="367">
        <v>421.04</v>
      </c>
      <c r="T44" s="405"/>
      <c r="U44" s="407"/>
      <c r="V44" s="408"/>
      <c r="W44" s="405"/>
      <c r="X44" s="406"/>
      <c r="Y44" s="406"/>
      <c r="Z44" s="405"/>
      <c r="AA44" s="405"/>
      <c r="AB44" s="405"/>
    </row>
    <row r="45" spans="1:28" ht="14.25" x14ac:dyDescent="0.2">
      <c r="A45" s="248"/>
      <c r="B45" s="249">
        <v>45863</v>
      </c>
      <c r="C45" s="249"/>
      <c r="D45" s="277"/>
      <c r="E45" s="189" t="s">
        <v>69</v>
      </c>
      <c r="F45" s="171" t="s">
        <v>559</v>
      </c>
      <c r="G45" s="171"/>
      <c r="H45" s="182"/>
      <c r="I45" s="182">
        <v>26</v>
      </c>
      <c r="J45" s="182"/>
      <c r="K45" s="182"/>
      <c r="L45" s="182"/>
      <c r="M45" s="182"/>
      <c r="N45" s="182"/>
      <c r="O45" s="182"/>
      <c r="P45" s="182"/>
      <c r="Q45" s="366">
        <v>26</v>
      </c>
      <c r="R45" s="364"/>
      <c r="S45" s="365">
        <v>26</v>
      </c>
      <c r="T45" s="405"/>
      <c r="U45" s="407"/>
      <c r="V45" s="408"/>
      <c r="W45" s="405"/>
      <c r="X45" s="406"/>
      <c r="Y45" s="406"/>
      <c r="Z45" s="405"/>
      <c r="AA45" s="405"/>
      <c r="AB45" s="405"/>
    </row>
    <row r="46" spans="1:28" ht="14.25" x14ac:dyDescent="0.2">
      <c r="A46" s="248"/>
      <c r="B46" s="249">
        <v>45863</v>
      </c>
      <c r="C46" s="249"/>
      <c r="D46" s="353"/>
      <c r="E46" s="189" t="s">
        <v>69</v>
      </c>
      <c r="F46" s="171" t="s">
        <v>561</v>
      </c>
      <c r="G46" s="171"/>
      <c r="H46" s="182"/>
      <c r="I46" s="182"/>
      <c r="J46" s="182"/>
      <c r="K46" s="182"/>
      <c r="L46" s="182"/>
      <c r="M46" s="182"/>
      <c r="N46" s="182"/>
      <c r="O46" s="182">
        <v>100</v>
      </c>
      <c r="P46" s="182"/>
      <c r="Q46" s="366">
        <v>100</v>
      </c>
      <c r="R46" s="364"/>
      <c r="S46" s="365">
        <v>100</v>
      </c>
      <c r="T46" s="405"/>
      <c r="U46" s="407"/>
      <c r="V46" s="408"/>
      <c r="W46" s="405"/>
      <c r="X46" s="406"/>
      <c r="Y46" s="406"/>
      <c r="Z46" s="405"/>
      <c r="AA46" s="405"/>
      <c r="AB46" s="405"/>
    </row>
    <row r="47" spans="1:28" ht="14.25" x14ac:dyDescent="0.2">
      <c r="A47" s="195">
        <v>45866</v>
      </c>
      <c r="B47" s="249">
        <v>45868</v>
      </c>
      <c r="C47" s="249"/>
      <c r="D47" s="288" t="s">
        <v>706</v>
      </c>
      <c r="E47" s="189" t="s">
        <v>67</v>
      </c>
      <c r="F47" s="171" t="s">
        <v>607</v>
      </c>
      <c r="G47" s="171"/>
      <c r="H47" s="196"/>
      <c r="I47" s="182"/>
      <c r="J47" s="194"/>
      <c r="K47" s="182">
        <v>1004.8</v>
      </c>
      <c r="L47" s="182"/>
      <c r="M47" s="182"/>
      <c r="N47" s="182"/>
      <c r="O47" s="182"/>
      <c r="P47" s="182"/>
      <c r="Q47" s="376">
        <v>1004.8</v>
      </c>
      <c r="R47" s="364">
        <v>200.96</v>
      </c>
      <c r="S47" s="365">
        <v>1205.76</v>
      </c>
      <c r="T47" s="405"/>
      <c r="U47" s="407"/>
      <c r="V47" s="408"/>
      <c r="W47" s="405"/>
      <c r="X47" s="406"/>
      <c r="Y47" s="406"/>
      <c r="Z47" s="405"/>
      <c r="AA47" s="405"/>
      <c r="AB47" s="405"/>
    </row>
    <row r="48" spans="1:28" ht="14.25" x14ac:dyDescent="0.2">
      <c r="A48" s="195">
        <v>45866</v>
      </c>
      <c r="B48" s="249">
        <v>45868</v>
      </c>
      <c r="C48" s="249"/>
      <c r="D48" s="288"/>
      <c r="E48" s="189" t="s">
        <v>67</v>
      </c>
      <c r="F48" s="193" t="s">
        <v>608</v>
      </c>
      <c r="G48" s="193"/>
      <c r="H48" s="182"/>
      <c r="I48" s="182">
        <v>398.32</v>
      </c>
      <c r="J48" s="182"/>
      <c r="K48" s="182"/>
      <c r="L48" s="182"/>
      <c r="M48" s="182"/>
      <c r="N48" s="182"/>
      <c r="O48" s="182"/>
      <c r="P48" s="182"/>
      <c r="Q48" s="366">
        <v>398.32</v>
      </c>
      <c r="R48" s="364"/>
      <c r="S48" s="367">
        <v>398.32</v>
      </c>
      <c r="T48" s="405"/>
      <c r="U48" s="407"/>
      <c r="V48" s="408"/>
      <c r="W48" s="405"/>
      <c r="X48" s="406"/>
      <c r="Y48" s="406"/>
      <c r="Z48" s="405"/>
      <c r="AA48" s="405"/>
      <c r="AB48" s="405"/>
    </row>
    <row r="49" spans="1:28" s="261" customFormat="1" ht="14.25" x14ac:dyDescent="0.2">
      <c r="A49" s="254"/>
      <c r="B49" s="255"/>
      <c r="C49" s="255"/>
      <c r="D49" s="257"/>
      <c r="E49" s="256"/>
      <c r="F49" s="262"/>
      <c r="G49" s="262"/>
      <c r="H49" s="260"/>
      <c r="I49" s="259"/>
      <c r="J49" s="258"/>
      <c r="K49" s="259"/>
      <c r="L49" s="259"/>
      <c r="M49" s="259"/>
      <c r="N49" s="265"/>
      <c r="O49" s="259"/>
      <c r="P49" s="259"/>
      <c r="Q49" s="377"/>
      <c r="R49" s="370"/>
      <c r="S49" s="377"/>
      <c r="T49" s="405"/>
      <c r="U49" s="407"/>
      <c r="V49" s="408"/>
      <c r="W49" s="405"/>
      <c r="X49" s="406"/>
      <c r="Y49" s="406"/>
      <c r="Z49" s="405"/>
      <c r="AA49" s="405"/>
      <c r="AB49" s="405"/>
    </row>
    <row r="50" spans="1:28" ht="14.25" x14ac:dyDescent="0.2">
      <c r="A50" s="248"/>
      <c r="B50" s="195">
        <v>45880</v>
      </c>
      <c r="C50" s="195"/>
      <c r="D50" s="288"/>
      <c r="E50" s="189" t="s">
        <v>69</v>
      </c>
      <c r="F50" s="171" t="s">
        <v>562</v>
      </c>
      <c r="G50" s="193"/>
      <c r="H50" s="251"/>
      <c r="I50" s="182"/>
      <c r="J50" s="182">
        <v>14</v>
      </c>
      <c r="K50" s="182"/>
      <c r="L50" s="187"/>
      <c r="M50" s="182"/>
      <c r="N50" s="182"/>
      <c r="O50" s="182"/>
      <c r="P50" s="182"/>
      <c r="Q50" s="363">
        <v>14</v>
      </c>
      <c r="R50" s="364"/>
      <c r="S50" s="365">
        <v>14</v>
      </c>
      <c r="T50" s="405"/>
      <c r="U50" s="407"/>
      <c r="V50" s="408"/>
      <c r="W50" s="405"/>
      <c r="X50" s="406"/>
      <c r="Y50" s="406"/>
      <c r="Z50" s="405"/>
      <c r="AA50" s="405"/>
      <c r="AB50" s="405"/>
    </row>
    <row r="51" spans="1:28" ht="14.25" x14ac:dyDescent="0.2">
      <c r="A51" s="248"/>
      <c r="B51" s="249">
        <v>45880</v>
      </c>
      <c r="C51" s="249"/>
      <c r="D51" s="288"/>
      <c r="E51" s="189" t="s">
        <v>570</v>
      </c>
      <c r="F51" s="171" t="s">
        <v>569</v>
      </c>
      <c r="G51" s="171"/>
      <c r="H51" s="194">
        <v>4.25</v>
      </c>
      <c r="I51" s="182"/>
      <c r="J51" s="182"/>
      <c r="K51" s="182"/>
      <c r="L51" s="182"/>
      <c r="M51" s="182"/>
      <c r="N51" s="182"/>
      <c r="O51" s="182"/>
      <c r="P51" s="187"/>
      <c r="Q51" s="363">
        <v>4.25</v>
      </c>
      <c r="R51" s="364"/>
      <c r="S51" s="365">
        <v>4.25</v>
      </c>
      <c r="T51" s="405"/>
      <c r="U51" s="407"/>
      <c r="V51" s="408"/>
      <c r="W51" s="405"/>
      <c r="X51" s="406"/>
      <c r="Y51" s="406"/>
      <c r="Z51" s="405"/>
      <c r="AA51" s="405"/>
      <c r="AB51" s="405"/>
    </row>
    <row r="52" spans="1:28" s="37" customFormat="1" ht="15" x14ac:dyDescent="0.2">
      <c r="A52" s="195">
        <v>45888</v>
      </c>
      <c r="B52" s="249">
        <v>45889</v>
      </c>
      <c r="C52" s="249"/>
      <c r="D52" s="354">
        <v>717870021</v>
      </c>
      <c r="E52" s="189" t="s">
        <v>610</v>
      </c>
      <c r="F52" s="171" t="s">
        <v>611</v>
      </c>
      <c r="G52" s="171"/>
      <c r="H52" s="182">
        <v>232.5</v>
      </c>
      <c r="I52" s="276"/>
      <c r="J52" s="276"/>
      <c r="K52" s="276"/>
      <c r="L52" s="276"/>
      <c r="M52" s="276"/>
      <c r="N52" s="276"/>
      <c r="O52" s="276"/>
      <c r="P52" s="276"/>
      <c r="Q52" s="363">
        <v>232.5</v>
      </c>
      <c r="R52" s="364">
        <v>46.5</v>
      </c>
      <c r="S52" s="365">
        <v>279</v>
      </c>
      <c r="T52" s="405"/>
      <c r="U52" s="407"/>
      <c r="V52" s="408"/>
      <c r="W52" s="405"/>
      <c r="X52" s="406"/>
      <c r="Y52" s="406"/>
      <c r="Z52" s="405"/>
      <c r="AA52" s="405"/>
      <c r="AB52" s="405"/>
    </row>
    <row r="53" spans="1:28" ht="14.25" x14ac:dyDescent="0.2">
      <c r="A53" s="280"/>
      <c r="B53" s="249">
        <v>45895</v>
      </c>
      <c r="C53" s="249"/>
      <c r="D53" s="288"/>
      <c r="E53" s="189" t="s">
        <v>69</v>
      </c>
      <c r="F53" s="171" t="s">
        <v>559</v>
      </c>
      <c r="G53" s="171"/>
      <c r="H53" s="182"/>
      <c r="I53" s="182">
        <v>26</v>
      </c>
      <c r="J53" s="182"/>
      <c r="K53" s="182"/>
      <c r="L53" s="182"/>
      <c r="M53" s="182"/>
      <c r="N53" s="182"/>
      <c r="O53" s="182"/>
      <c r="P53" s="182"/>
      <c r="Q53" s="366">
        <v>26</v>
      </c>
      <c r="R53" s="364"/>
      <c r="S53" s="365">
        <v>26</v>
      </c>
      <c r="T53" s="405"/>
      <c r="U53" s="407"/>
      <c r="V53" s="408"/>
      <c r="W53" s="405"/>
      <c r="X53" s="406"/>
      <c r="Y53" s="406"/>
      <c r="Z53" s="405"/>
      <c r="AA53" s="405"/>
      <c r="AB53" s="405"/>
    </row>
    <row r="54" spans="1:28" ht="14.25" x14ac:dyDescent="0.2">
      <c r="A54" s="280"/>
      <c r="B54" s="249">
        <v>45897</v>
      </c>
      <c r="C54" s="249"/>
      <c r="D54" s="288"/>
      <c r="E54" s="189" t="s">
        <v>69</v>
      </c>
      <c r="F54" s="171" t="s">
        <v>561</v>
      </c>
      <c r="G54" s="171"/>
      <c r="H54" s="182"/>
      <c r="I54" s="182"/>
      <c r="J54" s="182"/>
      <c r="K54" s="182"/>
      <c r="L54" s="182"/>
      <c r="M54" s="182"/>
      <c r="N54" s="182"/>
      <c r="O54" s="182">
        <v>100</v>
      </c>
      <c r="P54" s="182"/>
      <c r="Q54" s="366">
        <v>100</v>
      </c>
      <c r="R54" s="364"/>
      <c r="S54" s="365">
        <v>100</v>
      </c>
      <c r="T54" s="405"/>
      <c r="U54" s="407"/>
      <c r="V54" s="408"/>
      <c r="W54" s="405"/>
      <c r="X54" s="406"/>
      <c r="Y54" s="406"/>
      <c r="Z54" s="405"/>
      <c r="AA54" s="405"/>
      <c r="AB54" s="405"/>
    </row>
    <row r="55" spans="1:28" s="261" customFormat="1" ht="14.25" x14ac:dyDescent="0.2">
      <c r="A55" s="281"/>
      <c r="B55" s="255"/>
      <c r="C55" s="255"/>
      <c r="D55" s="257"/>
      <c r="E55" s="256"/>
      <c r="F55" s="262"/>
      <c r="G55" s="262"/>
      <c r="H55" s="259"/>
      <c r="I55" s="259"/>
      <c r="J55" s="259"/>
      <c r="K55" s="259"/>
      <c r="L55" s="259"/>
      <c r="M55" s="259"/>
      <c r="N55" s="263"/>
      <c r="O55" s="259"/>
      <c r="P55" s="259"/>
      <c r="Q55" s="369"/>
      <c r="R55" s="370"/>
      <c r="S55" s="371"/>
      <c r="T55" s="405"/>
      <c r="U55" s="407"/>
      <c r="V55" s="408"/>
      <c r="W55" s="405"/>
      <c r="X55" s="406"/>
      <c r="Y55" s="406"/>
      <c r="Z55" s="405"/>
      <c r="AA55" s="405"/>
      <c r="AB55" s="405"/>
    </row>
    <row r="56" spans="1:28" ht="14.25" x14ac:dyDescent="0.2">
      <c r="A56" s="195">
        <v>45903</v>
      </c>
      <c r="B56" s="195">
        <v>45903</v>
      </c>
      <c r="C56" s="195"/>
      <c r="D56" s="288" t="s">
        <v>706</v>
      </c>
      <c r="E56" s="189" t="s">
        <v>67</v>
      </c>
      <c r="F56" s="171" t="s">
        <v>612</v>
      </c>
      <c r="G56" s="171"/>
      <c r="H56" s="196"/>
      <c r="I56" s="182"/>
      <c r="J56" s="194"/>
      <c r="K56" s="182">
        <v>251.2</v>
      </c>
      <c r="L56" s="182"/>
      <c r="M56" s="182"/>
      <c r="N56" s="182"/>
      <c r="O56" s="182"/>
      <c r="P56" s="182"/>
      <c r="Q56" s="376">
        <v>251.2</v>
      </c>
      <c r="R56" s="364">
        <v>50.24</v>
      </c>
      <c r="S56" s="365">
        <v>301.44</v>
      </c>
      <c r="T56" s="405"/>
      <c r="U56" s="407"/>
      <c r="V56" s="408"/>
      <c r="W56" s="405"/>
      <c r="X56" s="406"/>
      <c r="Y56" s="406"/>
      <c r="Z56" s="405"/>
      <c r="AA56" s="405"/>
      <c r="AB56" s="405"/>
    </row>
    <row r="57" spans="1:28" ht="14.25" x14ac:dyDescent="0.2">
      <c r="A57" s="195">
        <v>45903</v>
      </c>
      <c r="B57" s="195">
        <v>45903</v>
      </c>
      <c r="C57" s="195"/>
      <c r="D57" s="288"/>
      <c r="E57" s="189" t="s">
        <v>67</v>
      </c>
      <c r="F57" s="193" t="s">
        <v>613</v>
      </c>
      <c r="G57" s="193"/>
      <c r="H57" s="182"/>
      <c r="I57" s="182">
        <v>398.32</v>
      </c>
      <c r="J57" s="182"/>
      <c r="K57" s="182"/>
      <c r="L57" s="182"/>
      <c r="M57" s="182"/>
      <c r="N57" s="182"/>
      <c r="O57" s="182"/>
      <c r="P57" s="182"/>
      <c r="Q57" s="366">
        <v>398.32</v>
      </c>
      <c r="R57" s="364"/>
      <c r="S57" s="367">
        <v>398.32</v>
      </c>
      <c r="T57" s="405"/>
      <c r="U57" s="407"/>
      <c r="V57" s="408"/>
      <c r="W57" s="405"/>
      <c r="X57" s="406"/>
      <c r="Y57" s="406"/>
      <c r="Z57" s="405"/>
      <c r="AA57" s="405"/>
      <c r="AB57" s="405"/>
    </row>
    <row r="58" spans="1:28" ht="14.25" x14ac:dyDescent="0.2">
      <c r="A58" s="195">
        <v>45903</v>
      </c>
      <c r="B58" s="195">
        <v>45903</v>
      </c>
      <c r="C58" s="195"/>
      <c r="D58" s="291"/>
      <c r="E58" s="189" t="s">
        <v>67</v>
      </c>
      <c r="F58" s="171" t="s">
        <v>614</v>
      </c>
      <c r="G58" s="171"/>
      <c r="H58" s="194"/>
      <c r="I58" s="182">
        <v>32.1</v>
      </c>
      <c r="J58" s="182"/>
      <c r="K58" s="182"/>
      <c r="L58" s="182"/>
      <c r="M58" s="182"/>
      <c r="N58" s="182"/>
      <c r="O58" s="182"/>
      <c r="P58" s="182"/>
      <c r="Q58" s="366">
        <v>32.1</v>
      </c>
      <c r="R58" s="364"/>
      <c r="S58" s="365">
        <v>32.1</v>
      </c>
      <c r="T58" s="405"/>
      <c r="U58" s="407"/>
      <c r="V58" s="408"/>
      <c r="W58" s="405"/>
      <c r="X58" s="406"/>
      <c r="Y58" s="406"/>
      <c r="Z58" s="405"/>
      <c r="AA58" s="405"/>
      <c r="AB58" s="405"/>
    </row>
    <row r="59" spans="1:28" s="37" customFormat="1" ht="14.25" x14ac:dyDescent="0.2">
      <c r="A59" s="195">
        <v>45903</v>
      </c>
      <c r="B59" s="195">
        <v>45903</v>
      </c>
      <c r="C59" s="195"/>
      <c r="D59" s="288"/>
      <c r="E59" s="189" t="s">
        <v>67</v>
      </c>
      <c r="F59" s="171" t="s">
        <v>597</v>
      </c>
      <c r="G59" s="171"/>
      <c r="H59" s="182"/>
      <c r="I59" s="182"/>
      <c r="J59" s="182"/>
      <c r="K59" s="182"/>
      <c r="L59" s="182"/>
      <c r="M59" s="182"/>
      <c r="N59" s="182"/>
      <c r="O59" s="182">
        <v>96.99</v>
      </c>
      <c r="P59" s="182"/>
      <c r="Q59" s="363">
        <v>96.99</v>
      </c>
      <c r="R59" s="364"/>
      <c r="S59" s="365">
        <v>96.99</v>
      </c>
      <c r="T59" s="405"/>
      <c r="U59" s="407"/>
      <c r="V59" s="408"/>
      <c r="W59" s="405"/>
      <c r="X59" s="406"/>
      <c r="Y59" s="406"/>
      <c r="Z59" s="405"/>
      <c r="AA59" s="405"/>
      <c r="AB59" s="405"/>
    </row>
    <row r="60" spans="1:28" ht="14.25" x14ac:dyDescent="0.2">
      <c r="A60" s="280"/>
      <c r="B60" s="195">
        <v>45909</v>
      </c>
      <c r="C60" s="195"/>
      <c r="D60" s="288"/>
      <c r="E60" s="189" t="s">
        <v>69</v>
      </c>
      <c r="F60" s="171" t="s">
        <v>562</v>
      </c>
      <c r="G60" s="193"/>
      <c r="H60" s="251"/>
      <c r="I60" s="182"/>
      <c r="J60" s="182">
        <v>14</v>
      </c>
      <c r="K60" s="182"/>
      <c r="L60" s="187"/>
      <c r="M60" s="182"/>
      <c r="N60" s="182"/>
      <c r="O60" s="182"/>
      <c r="P60" s="182"/>
      <c r="Q60" s="363">
        <v>14</v>
      </c>
      <c r="R60" s="364"/>
      <c r="S60" s="365">
        <v>14</v>
      </c>
      <c r="T60" s="405"/>
      <c r="U60" s="407"/>
      <c r="V60" s="408"/>
      <c r="W60" s="405"/>
      <c r="X60" s="406"/>
      <c r="Y60" s="406"/>
      <c r="Z60" s="405"/>
      <c r="AA60" s="405"/>
      <c r="AB60" s="405"/>
    </row>
    <row r="61" spans="1:28" ht="14.25" x14ac:dyDescent="0.2">
      <c r="A61" s="280"/>
      <c r="B61" s="249">
        <v>45909</v>
      </c>
      <c r="C61" s="249"/>
      <c r="D61" s="291"/>
      <c r="E61" s="189" t="s">
        <v>570</v>
      </c>
      <c r="F61" s="171" t="s">
        <v>569</v>
      </c>
      <c r="G61" s="171"/>
      <c r="H61" s="194">
        <v>4.25</v>
      </c>
      <c r="I61" s="182"/>
      <c r="J61" s="182"/>
      <c r="K61" s="182"/>
      <c r="L61" s="182"/>
      <c r="M61" s="182"/>
      <c r="N61" s="182"/>
      <c r="O61" s="182"/>
      <c r="P61" s="187"/>
      <c r="Q61" s="363">
        <v>4.25</v>
      </c>
      <c r="R61" s="364"/>
      <c r="S61" s="365">
        <v>4.25</v>
      </c>
      <c r="T61" s="405"/>
      <c r="U61" s="407"/>
      <c r="V61" s="408"/>
      <c r="W61" s="405"/>
      <c r="X61" s="406"/>
      <c r="Y61" s="406"/>
      <c r="Z61" s="405"/>
      <c r="AA61" s="405"/>
      <c r="AB61" s="405"/>
    </row>
    <row r="62" spans="1:28" ht="14.25" x14ac:dyDescent="0.2">
      <c r="A62" s="282"/>
      <c r="B62" s="249">
        <v>45925</v>
      </c>
      <c r="C62" s="249"/>
      <c r="D62" s="291"/>
      <c r="E62" s="189" t="s">
        <v>69</v>
      </c>
      <c r="F62" s="171" t="s">
        <v>559</v>
      </c>
      <c r="G62" s="171"/>
      <c r="H62" s="182"/>
      <c r="I62" s="182">
        <v>26</v>
      </c>
      <c r="J62" s="182"/>
      <c r="K62" s="182"/>
      <c r="L62" s="182"/>
      <c r="M62" s="182"/>
      <c r="N62" s="182"/>
      <c r="O62" s="182"/>
      <c r="P62" s="182"/>
      <c r="Q62" s="366">
        <v>26</v>
      </c>
      <c r="R62" s="364"/>
      <c r="S62" s="365">
        <v>26</v>
      </c>
      <c r="T62" s="405"/>
      <c r="U62" s="407"/>
      <c r="V62" s="408"/>
      <c r="W62" s="405"/>
      <c r="X62" s="406"/>
      <c r="Y62" s="406"/>
      <c r="Z62" s="405"/>
      <c r="AA62" s="405"/>
      <c r="AB62" s="405"/>
    </row>
    <row r="63" spans="1:28" ht="14.25" x14ac:dyDescent="0.2">
      <c r="A63" s="282"/>
      <c r="B63" s="249">
        <v>45929</v>
      </c>
      <c r="C63" s="249"/>
      <c r="D63" s="353"/>
      <c r="E63" s="189" t="s">
        <v>69</v>
      </c>
      <c r="F63" s="171" t="s">
        <v>615</v>
      </c>
      <c r="G63" s="193"/>
      <c r="H63" s="251"/>
      <c r="I63" s="182"/>
      <c r="J63" s="182">
        <v>200</v>
      </c>
      <c r="K63" s="198"/>
      <c r="L63" s="182"/>
      <c r="M63" s="182"/>
      <c r="N63" s="182"/>
      <c r="O63" s="182"/>
      <c r="P63" s="182"/>
      <c r="Q63" s="363">
        <v>200</v>
      </c>
      <c r="R63" s="364"/>
      <c r="S63" s="365">
        <v>200</v>
      </c>
      <c r="T63" s="405"/>
      <c r="U63" s="407"/>
      <c r="V63" s="408"/>
      <c r="W63" s="405"/>
      <c r="X63" s="406"/>
      <c r="Y63" s="406"/>
      <c r="Z63" s="405"/>
      <c r="AA63" s="405"/>
      <c r="AB63" s="405"/>
    </row>
    <row r="64" spans="1:28" ht="14.25" x14ac:dyDescent="0.2">
      <c r="A64" s="248"/>
      <c r="B64" s="249">
        <v>45929</v>
      </c>
      <c r="C64" s="249"/>
      <c r="D64" s="353"/>
      <c r="E64" s="189" t="s">
        <v>69</v>
      </c>
      <c r="F64" s="171" t="s">
        <v>561</v>
      </c>
      <c r="G64" s="171"/>
      <c r="H64" s="182"/>
      <c r="I64" s="182"/>
      <c r="J64" s="182"/>
      <c r="K64" s="182"/>
      <c r="L64" s="182"/>
      <c r="M64" s="182"/>
      <c r="N64" s="182"/>
      <c r="O64" s="182">
        <v>100</v>
      </c>
      <c r="P64" s="182"/>
      <c r="Q64" s="366">
        <v>100</v>
      </c>
      <c r="R64" s="364"/>
      <c r="S64" s="365">
        <v>100</v>
      </c>
      <c r="T64" s="405"/>
      <c r="U64" s="407"/>
      <c r="V64" s="408"/>
      <c r="W64" s="405"/>
      <c r="X64" s="406"/>
      <c r="Y64" s="406"/>
      <c r="Z64" s="405"/>
      <c r="AA64" s="405"/>
      <c r="AB64" s="405"/>
    </row>
    <row r="65" spans="1:28" ht="14.25" x14ac:dyDescent="0.2">
      <c r="A65" s="195">
        <v>45927</v>
      </c>
      <c r="B65" s="249">
        <v>45929</v>
      </c>
      <c r="C65" s="249"/>
      <c r="D65" s="353"/>
      <c r="E65" s="189" t="s">
        <v>67</v>
      </c>
      <c r="F65" s="193" t="s">
        <v>616</v>
      </c>
      <c r="G65" s="193"/>
      <c r="H65" s="182"/>
      <c r="I65" s="182">
        <v>475.84</v>
      </c>
      <c r="J65" s="182"/>
      <c r="K65" s="182"/>
      <c r="L65" s="182"/>
      <c r="M65" s="182"/>
      <c r="N65" s="182"/>
      <c r="O65" s="182"/>
      <c r="P65" s="182"/>
      <c r="Q65" s="366">
        <v>475.84</v>
      </c>
      <c r="R65" s="364"/>
      <c r="S65" s="367">
        <v>475.84</v>
      </c>
      <c r="T65" s="405"/>
      <c r="U65" s="407"/>
      <c r="V65" s="408"/>
      <c r="W65" s="405"/>
      <c r="X65" s="406"/>
      <c r="Y65" s="406"/>
      <c r="Z65" s="405"/>
      <c r="AA65" s="405"/>
      <c r="AB65" s="405"/>
    </row>
    <row r="66" spans="1:28" ht="14.25" x14ac:dyDescent="0.2">
      <c r="A66" s="195">
        <v>45927</v>
      </c>
      <c r="B66" s="249">
        <v>45929</v>
      </c>
      <c r="C66" s="249"/>
      <c r="D66" s="355"/>
      <c r="E66" s="189" t="s">
        <v>67</v>
      </c>
      <c r="F66" s="190" t="s">
        <v>644</v>
      </c>
      <c r="G66" s="190"/>
      <c r="H66" s="182"/>
      <c r="I66" s="182">
        <v>368.93</v>
      </c>
      <c r="J66" s="182"/>
      <c r="K66" s="182"/>
      <c r="L66" s="191"/>
      <c r="M66" s="182"/>
      <c r="N66" s="182"/>
      <c r="O66" s="182"/>
      <c r="P66" s="182"/>
      <c r="Q66" s="366">
        <v>368.93</v>
      </c>
      <c r="R66" s="366"/>
      <c r="S66" s="367">
        <v>368.93</v>
      </c>
      <c r="T66" s="405"/>
      <c r="U66" s="407"/>
      <c r="V66" s="408"/>
      <c r="W66" s="405"/>
      <c r="X66" s="406"/>
      <c r="Y66" s="406"/>
      <c r="Z66" s="405"/>
      <c r="AA66" s="405"/>
      <c r="AB66" s="405"/>
    </row>
    <row r="67" spans="1:28" s="261" customFormat="1" ht="14.25" x14ac:dyDescent="0.2">
      <c r="A67" s="254"/>
      <c r="B67" s="255"/>
      <c r="C67" s="255"/>
      <c r="D67" s="279"/>
      <c r="E67" s="256"/>
      <c r="F67" s="262"/>
      <c r="G67" s="262"/>
      <c r="H67" s="259"/>
      <c r="I67" s="259"/>
      <c r="J67" s="263"/>
      <c r="K67" s="259"/>
      <c r="L67" s="259"/>
      <c r="M67" s="259"/>
      <c r="N67" s="259"/>
      <c r="O67" s="259"/>
      <c r="P67" s="259"/>
      <c r="Q67" s="369"/>
      <c r="R67" s="370"/>
      <c r="S67" s="371"/>
      <c r="T67" s="405"/>
      <c r="U67" s="407"/>
      <c r="V67" s="408"/>
      <c r="W67" s="405"/>
      <c r="X67" s="406"/>
      <c r="Y67" s="406"/>
      <c r="Z67" s="405"/>
      <c r="AA67" s="405"/>
      <c r="AB67" s="405"/>
    </row>
    <row r="68" spans="1:28" ht="14.25" x14ac:dyDescent="0.2">
      <c r="A68" s="195">
        <v>45931</v>
      </c>
      <c r="B68" s="249">
        <v>45937</v>
      </c>
      <c r="C68" s="249"/>
      <c r="D68" s="353">
        <v>712022400</v>
      </c>
      <c r="E68" s="189" t="s">
        <v>67</v>
      </c>
      <c r="F68" s="171" t="s">
        <v>617</v>
      </c>
      <c r="G68" s="171"/>
      <c r="H68" s="182"/>
      <c r="I68" s="182"/>
      <c r="J68" s="182"/>
      <c r="K68" s="182"/>
      <c r="L68" s="182"/>
      <c r="M68" s="182"/>
      <c r="N68" s="182"/>
      <c r="O68" s="182">
        <v>1020</v>
      </c>
      <c r="P68" s="182"/>
      <c r="Q68" s="363">
        <v>1020</v>
      </c>
      <c r="R68" s="364">
        <v>204</v>
      </c>
      <c r="S68" s="365">
        <v>1224</v>
      </c>
      <c r="T68" s="405"/>
      <c r="U68" s="407"/>
      <c r="V68" s="408"/>
      <c r="W68" s="405"/>
      <c r="X68" s="406"/>
      <c r="Y68" s="406"/>
      <c r="Z68" s="405"/>
      <c r="AA68" s="405"/>
      <c r="AB68" s="405"/>
    </row>
    <row r="69" spans="1:28" ht="14.25" x14ac:dyDescent="0.2">
      <c r="A69" s="195">
        <v>45937</v>
      </c>
      <c r="B69" s="249">
        <v>45937</v>
      </c>
      <c r="C69" s="249"/>
      <c r="D69" s="288" t="s">
        <v>706</v>
      </c>
      <c r="E69" s="189" t="s">
        <v>67</v>
      </c>
      <c r="F69" s="171" t="s">
        <v>618</v>
      </c>
      <c r="G69" s="171"/>
      <c r="H69" s="196"/>
      <c r="I69" s="182"/>
      <c r="J69" s="194"/>
      <c r="K69" s="182">
        <v>251.2</v>
      </c>
      <c r="L69" s="182"/>
      <c r="M69" s="182"/>
      <c r="N69" s="182"/>
      <c r="O69" s="182"/>
      <c r="P69" s="182"/>
      <c r="Q69" s="376">
        <v>251.2</v>
      </c>
      <c r="R69" s="364">
        <v>50.24</v>
      </c>
      <c r="S69" s="365">
        <v>301.44</v>
      </c>
      <c r="T69" s="405"/>
      <c r="U69" s="407"/>
      <c r="V69" s="408"/>
      <c r="W69" s="405"/>
      <c r="X69" s="406"/>
      <c r="Y69" s="406"/>
      <c r="Z69" s="405"/>
      <c r="AA69" s="405"/>
      <c r="AB69" s="405"/>
    </row>
    <row r="70" spans="1:28" ht="14.25" x14ac:dyDescent="0.2">
      <c r="A70" s="195">
        <v>45937</v>
      </c>
      <c r="B70" s="249">
        <v>45937</v>
      </c>
      <c r="C70" s="249"/>
      <c r="D70" s="288" t="s">
        <v>707</v>
      </c>
      <c r="E70" s="249" t="s">
        <v>67</v>
      </c>
      <c r="F70" s="171" t="s">
        <v>619</v>
      </c>
      <c r="G70" s="171"/>
      <c r="H70" s="194">
        <v>210</v>
      </c>
      <c r="I70" s="182"/>
      <c r="J70" s="182"/>
      <c r="K70" s="182"/>
      <c r="L70" s="182"/>
      <c r="M70" s="182"/>
      <c r="N70" s="182"/>
      <c r="O70" s="182"/>
      <c r="P70" s="182"/>
      <c r="Q70" s="366">
        <v>210</v>
      </c>
      <c r="R70" s="364">
        <v>42</v>
      </c>
      <c r="S70" s="365">
        <v>252</v>
      </c>
      <c r="T70" s="405"/>
      <c r="U70" s="407"/>
      <c r="V70" s="408"/>
      <c r="W70" s="405"/>
      <c r="X70" s="406"/>
      <c r="Y70" s="406"/>
      <c r="Z70" s="405"/>
      <c r="AA70" s="405"/>
      <c r="AB70" s="405"/>
    </row>
    <row r="71" spans="1:28" ht="14.25" x14ac:dyDescent="0.2">
      <c r="A71" s="252"/>
      <c r="B71" s="195">
        <v>45939</v>
      </c>
      <c r="C71" s="195"/>
      <c r="D71" s="291"/>
      <c r="E71" s="189" t="s">
        <v>69</v>
      </c>
      <c r="F71" s="171" t="s">
        <v>562</v>
      </c>
      <c r="G71" s="193"/>
      <c r="H71" s="251"/>
      <c r="I71" s="182"/>
      <c r="J71" s="182">
        <v>14</v>
      </c>
      <c r="K71" s="182"/>
      <c r="L71" s="187"/>
      <c r="M71" s="182"/>
      <c r="N71" s="182"/>
      <c r="O71" s="182"/>
      <c r="P71" s="182"/>
      <c r="Q71" s="363">
        <v>14</v>
      </c>
      <c r="R71" s="364"/>
      <c r="S71" s="365">
        <v>14</v>
      </c>
      <c r="T71" s="405"/>
      <c r="U71" s="407"/>
      <c r="V71" s="408"/>
      <c r="W71" s="405"/>
      <c r="X71" s="406"/>
      <c r="Y71" s="406"/>
      <c r="Z71" s="405"/>
      <c r="AA71" s="405"/>
      <c r="AB71" s="405"/>
    </row>
    <row r="72" spans="1:28" ht="14.25" x14ac:dyDescent="0.2">
      <c r="A72" s="252"/>
      <c r="B72" s="249">
        <v>45943</v>
      </c>
      <c r="C72" s="249"/>
      <c r="D72" s="288"/>
      <c r="E72" s="189" t="s">
        <v>570</v>
      </c>
      <c r="F72" s="171" t="s">
        <v>569</v>
      </c>
      <c r="G72" s="171"/>
      <c r="H72" s="194">
        <v>4.25</v>
      </c>
      <c r="I72" s="182"/>
      <c r="J72" s="182"/>
      <c r="K72" s="182"/>
      <c r="L72" s="182"/>
      <c r="M72" s="182"/>
      <c r="N72" s="182"/>
      <c r="O72" s="182"/>
      <c r="P72" s="187"/>
      <c r="Q72" s="363">
        <v>4.25</v>
      </c>
      <c r="R72" s="364"/>
      <c r="S72" s="365">
        <v>4.25</v>
      </c>
      <c r="T72" s="405"/>
      <c r="U72" s="407"/>
      <c r="V72" s="408"/>
      <c r="W72" s="405"/>
      <c r="X72" s="406"/>
      <c r="Y72" s="406"/>
      <c r="Z72" s="405"/>
      <c r="AA72" s="405"/>
      <c r="AB72" s="405"/>
    </row>
    <row r="73" spans="1:28" ht="14.25" x14ac:dyDescent="0.2">
      <c r="A73" s="195">
        <v>45949</v>
      </c>
      <c r="B73" s="249">
        <v>45959</v>
      </c>
      <c r="C73" s="249"/>
      <c r="D73" s="291"/>
      <c r="E73" s="189" t="s">
        <v>67</v>
      </c>
      <c r="F73" s="171" t="s">
        <v>622</v>
      </c>
      <c r="G73" s="193"/>
      <c r="H73" s="191"/>
      <c r="I73" s="182"/>
      <c r="J73" s="182">
        <v>36</v>
      </c>
      <c r="K73" s="182"/>
      <c r="L73" s="182"/>
      <c r="M73" s="182"/>
      <c r="N73" s="182"/>
      <c r="O73" s="182"/>
      <c r="P73" s="182"/>
      <c r="Q73" s="366">
        <v>36</v>
      </c>
      <c r="R73" s="364"/>
      <c r="S73" s="367">
        <v>36</v>
      </c>
      <c r="T73" s="405"/>
      <c r="U73" s="407"/>
      <c r="V73" s="408"/>
      <c r="W73" s="405"/>
      <c r="X73" s="406"/>
      <c r="Y73" s="406"/>
      <c r="Z73" s="405"/>
      <c r="AA73" s="405"/>
      <c r="AB73" s="405"/>
    </row>
    <row r="74" spans="1:28" ht="14.25" x14ac:dyDescent="0.2">
      <c r="A74" s="195">
        <v>45949</v>
      </c>
      <c r="B74" s="249">
        <v>45959</v>
      </c>
      <c r="C74" s="249"/>
      <c r="D74" s="291" t="s">
        <v>708</v>
      </c>
      <c r="E74" s="189" t="s">
        <v>67</v>
      </c>
      <c r="F74" s="171" t="s">
        <v>625</v>
      </c>
      <c r="G74" s="171"/>
      <c r="H74" s="182"/>
      <c r="I74" s="182"/>
      <c r="J74" s="182"/>
      <c r="K74" s="182"/>
      <c r="L74" s="182"/>
      <c r="M74" s="182"/>
      <c r="N74" s="182"/>
      <c r="O74" s="182">
        <v>4870</v>
      </c>
      <c r="P74" s="182"/>
      <c r="Q74" s="366">
        <v>4870</v>
      </c>
      <c r="R74" s="364">
        <v>974</v>
      </c>
      <c r="S74" s="367">
        <v>5844</v>
      </c>
      <c r="T74" s="405"/>
      <c r="U74" s="407"/>
      <c r="V74" s="408"/>
      <c r="W74" s="405"/>
      <c r="X74" s="406"/>
      <c r="Y74" s="406"/>
      <c r="Z74" s="405"/>
      <c r="AA74" s="405"/>
      <c r="AB74" s="405"/>
    </row>
    <row r="75" spans="1:28" s="37" customFormat="1" ht="14.25" x14ac:dyDescent="0.2">
      <c r="A75" s="280"/>
      <c r="B75" s="249">
        <v>45957</v>
      </c>
      <c r="C75" s="249"/>
      <c r="D75" s="288"/>
      <c r="E75" s="189" t="s">
        <v>69</v>
      </c>
      <c r="F75" s="171" t="s">
        <v>559</v>
      </c>
      <c r="G75" s="171"/>
      <c r="H75" s="182"/>
      <c r="I75" s="182">
        <v>26</v>
      </c>
      <c r="J75" s="182"/>
      <c r="K75" s="182"/>
      <c r="L75" s="182"/>
      <c r="M75" s="182"/>
      <c r="N75" s="182"/>
      <c r="O75" s="182"/>
      <c r="P75" s="182"/>
      <c r="Q75" s="366">
        <v>26</v>
      </c>
      <c r="R75" s="364"/>
      <c r="S75" s="365">
        <v>26</v>
      </c>
      <c r="T75" s="405"/>
      <c r="U75" s="407"/>
      <c r="V75" s="408"/>
      <c r="W75" s="405"/>
      <c r="X75" s="406"/>
      <c r="Y75" s="406"/>
      <c r="Z75" s="405"/>
      <c r="AA75" s="405"/>
      <c r="AB75" s="405"/>
    </row>
    <row r="76" spans="1:28" ht="14.25" x14ac:dyDescent="0.2">
      <c r="A76" s="280"/>
      <c r="B76" s="249">
        <v>45958</v>
      </c>
      <c r="C76" s="249"/>
      <c r="D76" s="288"/>
      <c r="E76" s="189" t="s">
        <v>69</v>
      </c>
      <c r="F76" s="171" t="s">
        <v>561</v>
      </c>
      <c r="G76" s="171"/>
      <c r="H76" s="182"/>
      <c r="I76" s="182"/>
      <c r="J76" s="182"/>
      <c r="K76" s="182"/>
      <c r="L76" s="182"/>
      <c r="M76" s="182"/>
      <c r="N76" s="182"/>
      <c r="O76" s="182">
        <v>100</v>
      </c>
      <c r="P76" s="182"/>
      <c r="Q76" s="366">
        <v>100</v>
      </c>
      <c r="R76" s="364"/>
      <c r="S76" s="365">
        <v>100</v>
      </c>
      <c r="T76" s="405"/>
      <c r="U76" s="407"/>
      <c r="V76" s="408"/>
      <c r="W76" s="405"/>
      <c r="X76" s="406"/>
      <c r="Y76" s="406"/>
      <c r="Z76" s="405"/>
      <c r="AA76" s="405"/>
      <c r="AB76" s="405"/>
    </row>
    <row r="77" spans="1:28" ht="14.25" x14ac:dyDescent="0.2">
      <c r="A77" s="195">
        <v>45959</v>
      </c>
      <c r="B77" s="195">
        <v>45959</v>
      </c>
      <c r="C77" s="195"/>
      <c r="D77" s="353"/>
      <c r="E77" s="189" t="s">
        <v>67</v>
      </c>
      <c r="F77" s="193" t="s">
        <v>626</v>
      </c>
      <c r="G77" s="193"/>
      <c r="H77" s="182"/>
      <c r="I77" s="182">
        <v>411.24</v>
      </c>
      <c r="J77" s="182"/>
      <c r="K77" s="182"/>
      <c r="L77" s="182"/>
      <c r="M77" s="182"/>
      <c r="N77" s="182"/>
      <c r="O77" s="182"/>
      <c r="P77" s="182"/>
      <c r="Q77" s="366">
        <v>411.24</v>
      </c>
      <c r="R77" s="364"/>
      <c r="S77" s="367">
        <v>411.24</v>
      </c>
      <c r="T77" s="405"/>
      <c r="U77" s="407"/>
      <c r="V77" s="408"/>
      <c r="W77" s="405"/>
      <c r="X77" s="406"/>
      <c r="Y77" s="406"/>
      <c r="Z77" s="405"/>
      <c r="AA77" s="405"/>
      <c r="AB77" s="405"/>
    </row>
    <row r="78" spans="1:28" s="261" customFormat="1" ht="14.25" x14ac:dyDescent="0.2">
      <c r="A78" s="281"/>
      <c r="B78" s="255"/>
      <c r="C78" s="255"/>
      <c r="D78" s="257"/>
      <c r="E78" s="256"/>
      <c r="F78" s="262"/>
      <c r="G78" s="262"/>
      <c r="H78" s="260"/>
      <c r="I78" s="259"/>
      <c r="J78" s="259"/>
      <c r="K78" s="259"/>
      <c r="L78" s="259"/>
      <c r="M78" s="259"/>
      <c r="N78" s="259"/>
      <c r="O78" s="259"/>
      <c r="P78" s="259"/>
      <c r="Q78" s="374"/>
      <c r="R78" s="370"/>
      <c r="S78" s="371"/>
      <c r="T78" s="405"/>
      <c r="U78" s="407"/>
      <c r="V78" s="408"/>
      <c r="W78" s="405"/>
      <c r="X78" s="406"/>
      <c r="Y78" s="406"/>
      <c r="Z78" s="405"/>
      <c r="AA78" s="405"/>
      <c r="AB78" s="405"/>
    </row>
    <row r="79" spans="1:28" ht="14.25" x14ac:dyDescent="0.2">
      <c r="A79" s="195">
        <v>45966</v>
      </c>
      <c r="B79" s="195">
        <v>45966</v>
      </c>
      <c r="C79" s="195"/>
      <c r="D79" s="288"/>
      <c r="E79" s="189" t="s">
        <v>67</v>
      </c>
      <c r="F79" s="171" t="s">
        <v>627</v>
      </c>
      <c r="G79" s="171"/>
      <c r="H79" s="182"/>
      <c r="I79" s="182"/>
      <c r="J79" s="182"/>
      <c r="K79" s="182"/>
      <c r="L79" s="182"/>
      <c r="M79" s="182"/>
      <c r="N79" s="182"/>
      <c r="O79" s="182">
        <v>580</v>
      </c>
      <c r="P79" s="182"/>
      <c r="Q79" s="366">
        <v>580</v>
      </c>
      <c r="R79" s="364"/>
      <c r="S79" s="367">
        <v>580</v>
      </c>
      <c r="T79" s="405"/>
      <c r="U79" s="407"/>
      <c r="V79" s="408"/>
      <c r="W79" s="405"/>
      <c r="X79" s="406"/>
      <c r="Y79" s="406"/>
      <c r="Z79" s="405"/>
      <c r="AA79" s="405"/>
      <c r="AB79" s="405"/>
    </row>
    <row r="80" spans="1:28" s="172" customFormat="1" ht="15" x14ac:dyDescent="0.2">
      <c r="A80" s="195">
        <v>45966</v>
      </c>
      <c r="B80" s="195">
        <v>45966</v>
      </c>
      <c r="C80" s="195"/>
      <c r="D80" s="288">
        <v>487688510</v>
      </c>
      <c r="E80" s="189" t="s">
        <v>67</v>
      </c>
      <c r="F80" s="171" t="s">
        <v>628</v>
      </c>
      <c r="G80" s="171"/>
      <c r="H80" s="182"/>
      <c r="I80" s="187"/>
      <c r="J80" s="182"/>
      <c r="K80" s="182"/>
      <c r="L80" s="182"/>
      <c r="M80" s="182"/>
      <c r="N80" s="182"/>
      <c r="O80" s="182">
        <v>12276</v>
      </c>
      <c r="P80" s="182"/>
      <c r="Q80" s="366">
        <v>12276</v>
      </c>
      <c r="R80" s="363">
        <v>2455.1999999999998</v>
      </c>
      <c r="S80" s="378">
        <v>14731.2</v>
      </c>
      <c r="T80" s="411"/>
      <c r="U80" s="412"/>
      <c r="V80" s="413"/>
      <c r="W80" s="411"/>
      <c r="X80" s="414"/>
      <c r="Y80" s="414"/>
      <c r="Z80" s="411"/>
      <c r="AA80" s="411"/>
      <c r="AB80" s="411"/>
    </row>
    <row r="81" spans="1:28" ht="14.25" x14ac:dyDescent="0.2">
      <c r="A81" s="195">
        <v>45966</v>
      </c>
      <c r="B81" s="195">
        <v>45966</v>
      </c>
      <c r="C81" s="195"/>
      <c r="D81" s="288" t="s">
        <v>706</v>
      </c>
      <c r="E81" s="189" t="s">
        <v>67</v>
      </c>
      <c r="F81" s="171" t="s">
        <v>629</v>
      </c>
      <c r="G81" s="171"/>
      <c r="H81" s="182"/>
      <c r="I81" s="182"/>
      <c r="J81" s="182"/>
      <c r="K81" s="182">
        <v>342.6</v>
      </c>
      <c r="L81" s="182"/>
      <c r="M81" s="182"/>
      <c r="N81" s="182"/>
      <c r="O81" s="182"/>
      <c r="P81" s="182"/>
      <c r="Q81" s="363">
        <v>342.6</v>
      </c>
      <c r="R81" s="364">
        <v>68.52</v>
      </c>
      <c r="S81" s="365">
        <v>411.12</v>
      </c>
      <c r="T81" s="405"/>
      <c r="U81" s="407"/>
      <c r="V81" s="408"/>
      <c r="W81" s="405"/>
      <c r="X81" s="406"/>
      <c r="Y81" s="406"/>
      <c r="Z81" s="405"/>
      <c r="AA81" s="405"/>
      <c r="AB81" s="405"/>
    </row>
    <row r="82" spans="1:28" ht="14.25" x14ac:dyDescent="0.2">
      <c r="A82" s="195">
        <v>45966</v>
      </c>
      <c r="B82" s="195">
        <v>45966</v>
      </c>
      <c r="C82" s="195"/>
      <c r="D82" s="288">
        <v>142205125</v>
      </c>
      <c r="E82" s="189" t="s">
        <v>67</v>
      </c>
      <c r="F82" s="171" t="s">
        <v>630</v>
      </c>
      <c r="G82" s="193"/>
      <c r="H82" s="251"/>
      <c r="I82" s="182"/>
      <c r="J82" s="182">
        <v>243</v>
      </c>
      <c r="K82" s="182"/>
      <c r="L82" s="182"/>
      <c r="M82" s="182"/>
      <c r="N82" s="182"/>
      <c r="O82" s="182"/>
      <c r="P82" s="182"/>
      <c r="Q82" s="363">
        <v>243</v>
      </c>
      <c r="R82" s="364">
        <v>48.6</v>
      </c>
      <c r="S82" s="365">
        <v>291.60000000000002</v>
      </c>
      <c r="T82" s="405"/>
      <c r="U82" s="407"/>
      <c r="V82" s="408"/>
      <c r="W82" s="405"/>
      <c r="X82" s="406"/>
      <c r="Y82" s="406"/>
      <c r="Z82" s="405"/>
      <c r="AA82" s="405"/>
      <c r="AB82" s="405"/>
    </row>
    <row r="83" spans="1:28" s="37" customFormat="1" ht="14.25" x14ac:dyDescent="0.2">
      <c r="A83" s="195">
        <v>45966</v>
      </c>
      <c r="B83" s="195">
        <v>45966</v>
      </c>
      <c r="C83" s="195"/>
      <c r="D83" s="288">
        <v>142205125</v>
      </c>
      <c r="E83" s="189" t="s">
        <v>67</v>
      </c>
      <c r="F83" s="171" t="s">
        <v>631</v>
      </c>
      <c r="G83" s="356"/>
      <c r="H83" s="193"/>
      <c r="I83" s="182"/>
      <c r="J83" s="182">
        <v>243</v>
      </c>
      <c r="K83" s="182"/>
      <c r="L83" s="182"/>
      <c r="M83" s="182"/>
      <c r="N83" s="182"/>
      <c r="O83" s="182"/>
      <c r="P83" s="182"/>
      <c r="Q83" s="363">
        <v>243</v>
      </c>
      <c r="R83" s="364">
        <v>48.6</v>
      </c>
      <c r="S83" s="365">
        <v>291.60000000000002</v>
      </c>
      <c r="T83" s="405"/>
      <c r="U83" s="407"/>
      <c r="V83" s="408"/>
      <c r="W83" s="405"/>
      <c r="X83" s="406"/>
      <c r="Y83" s="406"/>
      <c r="Z83" s="405"/>
      <c r="AA83" s="405"/>
      <c r="AB83" s="405"/>
    </row>
    <row r="84" spans="1:28" ht="14.25" x14ac:dyDescent="0.2">
      <c r="A84" s="195">
        <v>45966</v>
      </c>
      <c r="B84" s="195">
        <v>45966</v>
      </c>
      <c r="C84" s="195"/>
      <c r="D84" s="288" t="s">
        <v>709</v>
      </c>
      <c r="E84" s="189" t="s">
        <v>67</v>
      </c>
      <c r="F84" s="171" t="s">
        <v>632</v>
      </c>
      <c r="G84" s="193"/>
      <c r="H84" s="251"/>
      <c r="I84" s="196">
        <v>40.69</v>
      </c>
      <c r="J84" s="194"/>
      <c r="K84" s="182"/>
      <c r="L84" s="182"/>
      <c r="M84" s="182"/>
      <c r="N84" s="182"/>
      <c r="O84" s="182"/>
      <c r="P84" s="182"/>
      <c r="Q84" s="376">
        <v>40.69</v>
      </c>
      <c r="R84" s="364">
        <v>4.59</v>
      </c>
      <c r="S84" s="365">
        <v>45.28</v>
      </c>
      <c r="T84" s="405"/>
      <c r="U84" s="407"/>
      <c r="V84" s="408"/>
      <c r="W84" s="405"/>
      <c r="X84" s="406"/>
      <c r="Y84" s="406"/>
      <c r="Z84" s="405"/>
      <c r="AA84" s="405"/>
      <c r="AB84" s="405"/>
    </row>
    <row r="85" spans="1:28" ht="14.25" x14ac:dyDescent="0.2">
      <c r="A85" s="286"/>
      <c r="B85" s="195">
        <v>45971</v>
      </c>
      <c r="C85" s="195"/>
      <c r="D85" s="353"/>
      <c r="E85" s="189" t="s">
        <v>69</v>
      </c>
      <c r="F85" s="171" t="s">
        <v>562</v>
      </c>
      <c r="G85" s="356"/>
      <c r="H85" s="193"/>
      <c r="I85" s="182"/>
      <c r="J85" s="182">
        <v>14</v>
      </c>
      <c r="K85" s="182"/>
      <c r="L85" s="187"/>
      <c r="M85" s="182"/>
      <c r="N85" s="182"/>
      <c r="O85" s="182"/>
      <c r="P85" s="182"/>
      <c r="Q85" s="363">
        <v>14</v>
      </c>
      <c r="R85" s="364"/>
      <c r="S85" s="365">
        <v>14</v>
      </c>
      <c r="T85" s="405"/>
      <c r="U85" s="407"/>
      <c r="V85" s="408"/>
      <c r="W85" s="405"/>
      <c r="X85" s="406"/>
      <c r="Y85" s="406"/>
      <c r="Z85" s="405"/>
      <c r="AA85" s="405"/>
      <c r="AB85" s="405"/>
    </row>
    <row r="86" spans="1:28" ht="14.25" x14ac:dyDescent="0.2">
      <c r="A86" s="286"/>
      <c r="B86" s="186">
        <v>45971</v>
      </c>
      <c r="C86" s="186"/>
      <c r="D86" s="353"/>
      <c r="E86" s="171" t="s">
        <v>610</v>
      </c>
      <c r="F86" s="171" t="s">
        <v>633</v>
      </c>
      <c r="G86" s="171"/>
      <c r="H86" s="182"/>
      <c r="I86" s="182"/>
      <c r="J86" s="182"/>
      <c r="K86" s="182"/>
      <c r="L86" s="182"/>
      <c r="M86" s="182">
        <v>50</v>
      </c>
      <c r="N86" s="182"/>
      <c r="O86" s="182"/>
      <c r="P86" s="182"/>
      <c r="Q86" s="363">
        <v>50</v>
      </c>
      <c r="R86" s="364"/>
      <c r="S86" s="365">
        <v>50</v>
      </c>
      <c r="T86" s="405"/>
      <c r="U86" s="407"/>
      <c r="V86" s="408"/>
      <c r="W86" s="405"/>
      <c r="X86" s="406"/>
      <c r="Y86" s="406"/>
      <c r="Z86" s="405"/>
      <c r="AA86" s="405"/>
      <c r="AB86" s="405"/>
    </row>
    <row r="87" spans="1:28" ht="14.25" x14ac:dyDescent="0.2">
      <c r="A87" s="280"/>
      <c r="B87" s="249">
        <v>45972</v>
      </c>
      <c r="C87" s="249"/>
      <c r="D87" s="288"/>
      <c r="E87" s="189" t="s">
        <v>570</v>
      </c>
      <c r="F87" s="171" t="s">
        <v>569</v>
      </c>
      <c r="G87" s="171"/>
      <c r="H87" s="194">
        <v>4.25</v>
      </c>
      <c r="I87" s="182"/>
      <c r="J87" s="182"/>
      <c r="K87" s="182"/>
      <c r="L87" s="182"/>
      <c r="M87" s="182"/>
      <c r="N87" s="182"/>
      <c r="O87" s="182"/>
      <c r="P87" s="187"/>
      <c r="Q87" s="363">
        <v>4.25</v>
      </c>
      <c r="R87" s="364"/>
      <c r="S87" s="365">
        <v>4.25</v>
      </c>
      <c r="T87" s="405"/>
      <c r="U87" s="407"/>
      <c r="V87" s="408"/>
      <c r="W87" s="405"/>
      <c r="X87" s="406"/>
      <c r="Y87" s="406"/>
      <c r="Z87" s="405"/>
      <c r="AA87" s="405"/>
      <c r="AB87" s="405"/>
    </row>
    <row r="88" spans="1:28" ht="15" x14ac:dyDescent="0.2">
      <c r="A88" s="287">
        <v>45981</v>
      </c>
      <c r="B88" s="186">
        <v>45985</v>
      </c>
      <c r="C88" s="186"/>
      <c r="D88" s="288">
        <v>487688510</v>
      </c>
      <c r="E88" s="189" t="s">
        <v>67</v>
      </c>
      <c r="F88" s="171" t="s">
        <v>628</v>
      </c>
      <c r="G88" s="171"/>
      <c r="H88" s="199"/>
      <c r="I88" s="199"/>
      <c r="J88" s="199"/>
      <c r="K88" s="199"/>
      <c r="L88" s="199"/>
      <c r="M88" s="199"/>
      <c r="N88" s="199"/>
      <c r="O88" s="182">
        <v>5961.82</v>
      </c>
      <c r="P88" s="199"/>
      <c r="Q88" s="363">
        <v>5961.82</v>
      </c>
      <c r="R88" s="366">
        <v>1192.3599999999999</v>
      </c>
      <c r="S88" s="367">
        <v>7154.18</v>
      </c>
      <c r="T88" s="405"/>
      <c r="U88" s="407"/>
      <c r="V88" s="408"/>
      <c r="W88" s="405"/>
      <c r="X88" s="406"/>
      <c r="Y88" s="406"/>
      <c r="Z88" s="405"/>
      <c r="AA88" s="405"/>
      <c r="AB88" s="405"/>
    </row>
    <row r="89" spans="1:28" ht="14.25" x14ac:dyDescent="0.2">
      <c r="A89" s="287">
        <v>45981</v>
      </c>
      <c r="B89" s="186">
        <v>45985</v>
      </c>
      <c r="C89" s="186"/>
      <c r="D89" s="353">
        <v>232555575</v>
      </c>
      <c r="E89" s="189" t="s">
        <v>67</v>
      </c>
      <c r="F89" s="171" t="s">
        <v>635</v>
      </c>
      <c r="G89" s="171"/>
      <c r="H89" s="200"/>
      <c r="I89" s="182"/>
      <c r="J89" s="182"/>
      <c r="K89" s="182"/>
      <c r="L89" s="182"/>
      <c r="M89" s="182"/>
      <c r="N89" s="182"/>
      <c r="O89" s="182">
        <v>19.899999999999999</v>
      </c>
      <c r="P89" s="182"/>
      <c r="Q89" s="363">
        <v>19.899999999999999</v>
      </c>
      <c r="R89" s="364">
        <v>3.99</v>
      </c>
      <c r="S89" s="365">
        <v>23.89</v>
      </c>
      <c r="T89" s="405"/>
      <c r="U89" s="407"/>
      <c r="V89" s="408"/>
      <c r="W89" s="405"/>
      <c r="X89" s="406"/>
      <c r="Y89" s="406"/>
      <c r="Z89" s="405"/>
      <c r="AA89" s="405"/>
      <c r="AB89" s="405"/>
    </row>
    <row r="90" spans="1:28" ht="14.25" x14ac:dyDescent="0.2">
      <c r="A90" s="287">
        <v>45981</v>
      </c>
      <c r="B90" s="186">
        <v>45985</v>
      </c>
      <c r="C90" s="186"/>
      <c r="D90" s="353">
        <v>141915774</v>
      </c>
      <c r="E90" s="189" t="s">
        <v>67</v>
      </c>
      <c r="F90" s="171" t="s">
        <v>636</v>
      </c>
      <c r="G90" s="171"/>
      <c r="H90" s="200"/>
      <c r="I90" s="182"/>
      <c r="J90" s="182"/>
      <c r="K90" s="182"/>
      <c r="L90" s="182"/>
      <c r="M90" s="182"/>
      <c r="N90" s="182"/>
      <c r="O90" s="182">
        <v>695</v>
      </c>
      <c r="P90" s="182"/>
      <c r="Q90" s="363">
        <v>695</v>
      </c>
      <c r="R90" s="364">
        <v>139</v>
      </c>
      <c r="S90" s="365">
        <v>834</v>
      </c>
      <c r="T90" s="405"/>
      <c r="U90" s="407"/>
      <c r="V90" s="408"/>
      <c r="W90" s="405"/>
      <c r="X90" s="406"/>
      <c r="Y90" s="406"/>
      <c r="Z90" s="405"/>
      <c r="AA90" s="405"/>
      <c r="AB90" s="405"/>
    </row>
    <row r="91" spans="1:28" ht="14.25" x14ac:dyDescent="0.2">
      <c r="A91" s="287">
        <v>45985</v>
      </c>
      <c r="B91" s="186">
        <v>45985</v>
      </c>
      <c r="C91" s="186"/>
      <c r="D91" s="288"/>
      <c r="E91" s="189" t="s">
        <v>67</v>
      </c>
      <c r="F91" s="171" t="s">
        <v>637</v>
      </c>
      <c r="G91" s="171"/>
      <c r="H91" s="194"/>
      <c r="I91" s="182"/>
      <c r="J91" s="182"/>
      <c r="K91" s="182"/>
      <c r="L91" s="182"/>
      <c r="M91" s="182"/>
      <c r="N91" s="182"/>
      <c r="O91" s="182">
        <v>77.84</v>
      </c>
      <c r="P91" s="182"/>
      <c r="Q91" s="366">
        <v>77.84</v>
      </c>
      <c r="R91" s="364"/>
      <c r="S91" s="365">
        <v>77.84</v>
      </c>
      <c r="T91" s="405"/>
      <c r="U91" s="407"/>
      <c r="V91" s="408"/>
      <c r="W91" s="405"/>
      <c r="X91" s="406"/>
      <c r="Y91" s="406"/>
      <c r="Z91" s="405"/>
      <c r="AA91" s="405"/>
      <c r="AB91" s="405"/>
    </row>
    <row r="92" spans="1:28" ht="14.25" x14ac:dyDescent="0.2">
      <c r="A92" s="287">
        <v>45985</v>
      </c>
      <c r="B92" s="186">
        <v>45985</v>
      </c>
      <c r="C92" s="186"/>
      <c r="D92" s="288"/>
      <c r="E92" s="189" t="s">
        <v>67</v>
      </c>
      <c r="F92" s="193" t="s">
        <v>638</v>
      </c>
      <c r="G92" s="193"/>
      <c r="H92" s="182"/>
      <c r="I92" s="182">
        <v>411.24</v>
      </c>
      <c r="J92" s="182"/>
      <c r="K92" s="182"/>
      <c r="L92" s="182"/>
      <c r="M92" s="182"/>
      <c r="N92" s="182"/>
      <c r="O92" s="182"/>
      <c r="P92" s="182"/>
      <c r="Q92" s="366">
        <v>411.24</v>
      </c>
      <c r="R92" s="364"/>
      <c r="S92" s="367">
        <v>411.24</v>
      </c>
      <c r="T92" s="405"/>
      <c r="U92" s="407"/>
      <c r="V92" s="408"/>
      <c r="W92" s="405"/>
      <c r="X92" s="406"/>
      <c r="Y92" s="406"/>
      <c r="Z92" s="405"/>
      <c r="AA92" s="405"/>
      <c r="AB92" s="405"/>
    </row>
    <row r="93" spans="1:28" ht="14.25" x14ac:dyDescent="0.2">
      <c r="A93" s="286"/>
      <c r="B93" s="249">
        <v>45986</v>
      </c>
      <c r="C93" s="249"/>
      <c r="D93" s="288"/>
      <c r="E93" s="189" t="s">
        <v>69</v>
      </c>
      <c r="F93" s="171" t="s">
        <v>559</v>
      </c>
      <c r="G93" s="171"/>
      <c r="H93" s="182"/>
      <c r="I93" s="182">
        <v>26</v>
      </c>
      <c r="J93" s="182"/>
      <c r="K93" s="182"/>
      <c r="L93" s="182"/>
      <c r="M93" s="182"/>
      <c r="N93" s="182"/>
      <c r="O93" s="182"/>
      <c r="P93" s="182"/>
      <c r="Q93" s="366">
        <v>26</v>
      </c>
      <c r="R93" s="364"/>
      <c r="S93" s="365">
        <v>26</v>
      </c>
      <c r="T93" s="405"/>
      <c r="U93" s="407"/>
      <c r="V93" s="408"/>
      <c r="W93" s="405"/>
      <c r="X93" s="406"/>
      <c r="Y93" s="406"/>
      <c r="Z93" s="405"/>
      <c r="AA93" s="405"/>
      <c r="AB93" s="405"/>
    </row>
    <row r="94" spans="1:28" s="277" customFormat="1" ht="14.25" x14ac:dyDescent="0.2">
      <c r="A94" s="286"/>
      <c r="B94" s="249">
        <v>45989</v>
      </c>
      <c r="C94" s="249"/>
      <c r="D94" s="288"/>
      <c r="E94" s="189" t="s">
        <v>69</v>
      </c>
      <c r="F94" s="171" t="s">
        <v>561</v>
      </c>
      <c r="G94" s="171"/>
      <c r="H94" s="182"/>
      <c r="I94" s="182"/>
      <c r="J94" s="182"/>
      <c r="K94" s="182"/>
      <c r="L94" s="182"/>
      <c r="M94" s="182"/>
      <c r="N94" s="182"/>
      <c r="O94" s="182">
        <v>100</v>
      </c>
      <c r="P94" s="182"/>
      <c r="Q94" s="366">
        <v>100</v>
      </c>
      <c r="R94" s="364"/>
      <c r="S94" s="365">
        <v>100</v>
      </c>
      <c r="T94" s="405"/>
      <c r="U94" s="407"/>
      <c r="V94" s="408"/>
      <c r="W94" s="405"/>
      <c r="X94" s="406"/>
      <c r="Y94" s="406"/>
      <c r="Z94" s="405"/>
      <c r="AA94" s="405"/>
      <c r="AB94" s="405"/>
    </row>
    <row r="95" spans="1:28" s="261" customFormat="1" ht="14.25" x14ac:dyDescent="0.2">
      <c r="A95" s="262"/>
      <c r="B95" s="255"/>
      <c r="C95" s="255"/>
      <c r="D95" s="257"/>
      <c r="E95" s="256"/>
      <c r="F95" s="262"/>
      <c r="G95" s="262"/>
      <c r="H95" s="259"/>
      <c r="I95" s="259"/>
      <c r="J95" s="259"/>
      <c r="K95" s="259"/>
      <c r="L95" s="259"/>
      <c r="M95" s="259"/>
      <c r="N95" s="259"/>
      <c r="O95" s="259"/>
      <c r="P95" s="259"/>
      <c r="Q95" s="374"/>
      <c r="R95" s="370"/>
      <c r="S95" s="371"/>
      <c r="T95" s="405"/>
      <c r="U95" s="407"/>
      <c r="V95" s="408"/>
      <c r="W95" s="405"/>
      <c r="X95" s="406"/>
      <c r="Y95" s="406"/>
      <c r="Z95" s="405"/>
      <c r="AA95" s="405"/>
      <c r="AB95" s="405"/>
    </row>
    <row r="96" spans="1:28" ht="14.25" x14ac:dyDescent="0.2">
      <c r="A96" s="186">
        <v>45992</v>
      </c>
      <c r="B96" s="186">
        <v>45992</v>
      </c>
      <c r="C96" s="186"/>
      <c r="D96" s="288"/>
      <c r="E96" s="171" t="s">
        <v>610</v>
      </c>
      <c r="F96" s="171" t="s">
        <v>639</v>
      </c>
      <c r="G96" s="171"/>
      <c r="H96" s="200"/>
      <c r="I96" s="182"/>
      <c r="J96" s="182"/>
      <c r="K96" s="182"/>
      <c r="L96" s="182"/>
      <c r="M96" s="182"/>
      <c r="N96" s="182"/>
      <c r="O96" s="182"/>
      <c r="P96" s="182">
        <v>150.88</v>
      </c>
      <c r="Q96" s="366">
        <v>150.88</v>
      </c>
      <c r="R96" s="364"/>
      <c r="S96" s="367">
        <v>150.88</v>
      </c>
      <c r="T96" s="405"/>
      <c r="U96" s="407"/>
      <c r="V96" s="408"/>
      <c r="W96" s="405"/>
      <c r="X96" s="406"/>
      <c r="Y96" s="406"/>
      <c r="Z96" s="405"/>
      <c r="AA96" s="405"/>
      <c r="AB96" s="405"/>
    </row>
    <row r="97" spans="1:28" ht="14.25" x14ac:dyDescent="0.2">
      <c r="A97" s="286"/>
      <c r="B97" s="195">
        <v>46000</v>
      </c>
      <c r="C97" s="195"/>
      <c r="D97" s="291"/>
      <c r="E97" s="189" t="s">
        <v>69</v>
      </c>
      <c r="F97" s="171" t="s">
        <v>562</v>
      </c>
      <c r="G97" s="193"/>
      <c r="H97" s="251"/>
      <c r="I97" s="182"/>
      <c r="J97" s="182">
        <v>14</v>
      </c>
      <c r="K97" s="182"/>
      <c r="L97" s="187"/>
      <c r="M97" s="182"/>
      <c r="N97" s="182"/>
      <c r="O97" s="182"/>
      <c r="P97" s="182"/>
      <c r="Q97" s="363">
        <v>14</v>
      </c>
      <c r="R97" s="364"/>
      <c r="S97" s="365">
        <v>14</v>
      </c>
      <c r="T97" s="405"/>
      <c r="U97" s="407"/>
      <c r="V97" s="408"/>
      <c r="W97" s="405"/>
      <c r="X97" s="406"/>
      <c r="Y97" s="406"/>
      <c r="Z97" s="405"/>
      <c r="AA97" s="405"/>
      <c r="AB97" s="405"/>
    </row>
    <row r="98" spans="1:28" ht="14.25" x14ac:dyDescent="0.2">
      <c r="A98" s="280"/>
      <c r="B98" s="249">
        <v>46003</v>
      </c>
      <c r="C98" s="249"/>
      <c r="D98" s="288"/>
      <c r="E98" s="189" t="s">
        <v>570</v>
      </c>
      <c r="F98" s="171" t="s">
        <v>569</v>
      </c>
      <c r="G98" s="171"/>
      <c r="H98" s="194">
        <v>4.25</v>
      </c>
      <c r="I98" s="182"/>
      <c r="J98" s="182"/>
      <c r="K98" s="182"/>
      <c r="L98" s="182"/>
      <c r="M98" s="182"/>
      <c r="N98" s="182"/>
      <c r="O98" s="182"/>
      <c r="P98" s="187"/>
      <c r="Q98" s="363">
        <v>4.25</v>
      </c>
      <c r="R98" s="364"/>
      <c r="S98" s="365">
        <v>4.25</v>
      </c>
      <c r="T98" s="405"/>
      <c r="U98" s="407"/>
      <c r="V98" s="408"/>
      <c r="W98" s="405"/>
      <c r="X98" s="406"/>
      <c r="Y98" s="406"/>
      <c r="Z98" s="405"/>
      <c r="AA98" s="405"/>
      <c r="AB98" s="405"/>
    </row>
    <row r="99" spans="1:28" ht="14.25" x14ac:dyDescent="0.2">
      <c r="A99" s="186">
        <v>46001</v>
      </c>
      <c r="B99" s="186">
        <v>46006</v>
      </c>
      <c r="C99" s="186"/>
      <c r="D99" s="353"/>
      <c r="E99" s="171" t="s">
        <v>67</v>
      </c>
      <c r="F99" s="171" t="s">
        <v>640</v>
      </c>
      <c r="G99" s="171"/>
      <c r="H99" s="182"/>
      <c r="I99" s="182"/>
      <c r="J99" s="182"/>
      <c r="K99" s="182">
        <v>366.01</v>
      </c>
      <c r="L99" s="182"/>
      <c r="M99" s="182"/>
      <c r="N99" s="182"/>
      <c r="O99" s="182"/>
      <c r="P99" s="182"/>
      <c r="Q99" s="366">
        <v>366.01</v>
      </c>
      <c r="R99" s="364"/>
      <c r="S99" s="367">
        <v>366.01</v>
      </c>
      <c r="T99" s="405"/>
      <c r="U99" s="407"/>
      <c r="V99" s="408"/>
      <c r="W99" s="405"/>
      <c r="X99" s="406"/>
      <c r="Y99" s="406"/>
      <c r="Z99" s="405"/>
      <c r="AA99" s="405"/>
      <c r="AB99" s="405"/>
    </row>
    <row r="100" spans="1:28" ht="14.25" x14ac:dyDescent="0.2">
      <c r="A100" s="186">
        <v>46001</v>
      </c>
      <c r="B100" s="186">
        <v>46006</v>
      </c>
      <c r="C100" s="186"/>
      <c r="D100" s="288"/>
      <c r="E100" s="171" t="s">
        <v>67</v>
      </c>
      <c r="F100" s="171" t="s">
        <v>520</v>
      </c>
      <c r="G100" s="171"/>
      <c r="H100" s="182"/>
      <c r="I100" s="182"/>
      <c r="J100" s="182"/>
      <c r="K100" s="182"/>
      <c r="L100" s="182"/>
      <c r="M100" s="182">
        <v>300</v>
      </c>
      <c r="N100" s="182"/>
      <c r="O100" s="182"/>
      <c r="P100" s="182"/>
      <c r="Q100" s="366">
        <v>300</v>
      </c>
      <c r="R100" s="364"/>
      <c r="S100" s="367">
        <v>300</v>
      </c>
      <c r="T100" s="405"/>
      <c r="U100" s="407"/>
      <c r="V100" s="408"/>
      <c r="W100" s="405"/>
      <c r="X100" s="406"/>
      <c r="Y100" s="406"/>
      <c r="Z100" s="405"/>
      <c r="AA100" s="405"/>
      <c r="AB100" s="405"/>
    </row>
    <row r="101" spans="1:28" ht="14.25" x14ac:dyDescent="0.2">
      <c r="A101" s="186">
        <v>46001</v>
      </c>
      <c r="B101" s="186">
        <v>46006</v>
      </c>
      <c r="C101" s="186"/>
      <c r="D101" s="288"/>
      <c r="E101" s="189" t="s">
        <v>67</v>
      </c>
      <c r="F101" s="171" t="s">
        <v>641</v>
      </c>
      <c r="G101" s="171"/>
      <c r="H101" s="196"/>
      <c r="I101" s="182"/>
      <c r="J101" s="194">
        <v>72</v>
      </c>
      <c r="K101" s="182"/>
      <c r="L101" s="182"/>
      <c r="M101" s="182"/>
      <c r="N101" s="182"/>
      <c r="O101" s="182"/>
      <c r="P101" s="182"/>
      <c r="Q101" s="376">
        <v>72</v>
      </c>
      <c r="R101" s="364"/>
      <c r="S101" s="365">
        <v>72</v>
      </c>
      <c r="T101" s="405"/>
      <c r="U101" s="407"/>
      <c r="V101" s="408"/>
      <c r="W101" s="405"/>
      <c r="X101" s="406"/>
      <c r="Y101" s="406"/>
      <c r="Z101" s="405"/>
      <c r="AA101" s="405"/>
      <c r="AB101" s="405"/>
    </row>
    <row r="102" spans="1:28" ht="14.25" x14ac:dyDescent="0.2">
      <c r="A102" s="186">
        <v>46001</v>
      </c>
      <c r="B102" s="186">
        <v>46006</v>
      </c>
      <c r="C102" s="186"/>
      <c r="D102" s="288"/>
      <c r="E102" s="171" t="s">
        <v>67</v>
      </c>
      <c r="F102" s="289" t="s">
        <v>468</v>
      </c>
      <c r="G102" s="289"/>
      <c r="H102" s="182"/>
      <c r="I102" s="182"/>
      <c r="J102" s="182"/>
      <c r="K102" s="182"/>
      <c r="L102" s="182"/>
      <c r="M102" s="182">
        <v>300</v>
      </c>
      <c r="N102" s="182"/>
      <c r="O102" s="182"/>
      <c r="P102" s="182"/>
      <c r="Q102" s="366">
        <v>300</v>
      </c>
      <c r="R102" s="364"/>
      <c r="S102" s="367">
        <v>300</v>
      </c>
      <c r="T102" s="405"/>
      <c r="U102" s="407"/>
      <c r="V102" s="408"/>
      <c r="W102" s="405"/>
      <c r="X102" s="406"/>
      <c r="Y102" s="406"/>
      <c r="Z102" s="405"/>
      <c r="AA102" s="405"/>
      <c r="AB102" s="405"/>
    </row>
    <row r="103" spans="1:28" ht="14.25" x14ac:dyDescent="0.2">
      <c r="A103" s="186">
        <v>46001</v>
      </c>
      <c r="B103" s="186">
        <v>46006</v>
      </c>
      <c r="C103" s="186"/>
      <c r="D103" s="288"/>
      <c r="E103" s="171" t="s">
        <v>67</v>
      </c>
      <c r="F103" s="290" t="s">
        <v>642</v>
      </c>
      <c r="G103" s="290"/>
      <c r="H103" s="182"/>
      <c r="I103" s="182"/>
      <c r="J103" s="182"/>
      <c r="K103" s="182"/>
      <c r="L103" s="182"/>
      <c r="M103" s="182">
        <v>200</v>
      </c>
      <c r="N103" s="182"/>
      <c r="O103" s="182"/>
      <c r="P103" s="182"/>
      <c r="Q103" s="363">
        <v>200</v>
      </c>
      <c r="R103" s="364"/>
      <c r="S103" s="365">
        <v>200</v>
      </c>
      <c r="T103" s="405"/>
      <c r="U103" s="407"/>
      <c r="V103" s="408"/>
      <c r="W103" s="405"/>
      <c r="X103" s="406"/>
      <c r="Y103" s="406"/>
      <c r="Z103" s="405"/>
      <c r="AA103" s="405"/>
      <c r="AB103" s="405"/>
    </row>
    <row r="104" spans="1:28" ht="14.25" x14ac:dyDescent="0.2">
      <c r="A104" s="186">
        <v>46001</v>
      </c>
      <c r="B104" s="186">
        <v>46006</v>
      </c>
      <c r="C104" s="186"/>
      <c r="D104" s="288" t="s">
        <v>706</v>
      </c>
      <c r="E104" s="171" t="s">
        <v>67</v>
      </c>
      <c r="F104" s="171" t="s">
        <v>720</v>
      </c>
      <c r="G104" s="171"/>
      <c r="H104" s="182"/>
      <c r="I104" s="182"/>
      <c r="J104" s="182"/>
      <c r="K104" s="182">
        <v>502.4</v>
      </c>
      <c r="L104" s="182"/>
      <c r="M104" s="182"/>
      <c r="N104" s="182"/>
      <c r="O104" s="182"/>
      <c r="P104" s="182"/>
      <c r="Q104" s="363">
        <v>502.4</v>
      </c>
      <c r="R104" s="364">
        <v>100.48</v>
      </c>
      <c r="S104" s="365">
        <v>602.88</v>
      </c>
      <c r="T104" s="405"/>
      <c r="U104" s="407"/>
      <c r="V104" s="408"/>
      <c r="W104" s="405"/>
      <c r="X104" s="406"/>
      <c r="Y104" s="406"/>
      <c r="Z104" s="405"/>
      <c r="AA104" s="405"/>
      <c r="AB104" s="405"/>
    </row>
    <row r="105" spans="1:28" ht="14.25" x14ac:dyDescent="0.2">
      <c r="A105" s="186">
        <v>46014</v>
      </c>
      <c r="B105" s="186">
        <v>46014</v>
      </c>
      <c r="C105" s="186"/>
      <c r="D105" s="288"/>
      <c r="E105" s="171" t="s">
        <v>67</v>
      </c>
      <c r="F105" s="171" t="s">
        <v>643</v>
      </c>
      <c r="G105" s="171"/>
      <c r="H105" s="182"/>
      <c r="I105" s="191">
        <v>381.75</v>
      </c>
      <c r="J105" s="182"/>
      <c r="K105" s="182"/>
      <c r="L105" s="182"/>
      <c r="M105" s="182"/>
      <c r="N105" s="182"/>
      <c r="O105" s="182"/>
      <c r="P105" s="182"/>
      <c r="Q105" s="363">
        <v>381.75</v>
      </c>
      <c r="R105" s="364"/>
      <c r="S105" s="365">
        <v>381.75</v>
      </c>
      <c r="T105" s="405"/>
      <c r="U105" s="407"/>
      <c r="V105" s="408"/>
      <c r="W105" s="405"/>
      <c r="X105" s="406"/>
      <c r="Y105" s="406"/>
      <c r="Z105" s="405"/>
      <c r="AA105" s="405"/>
      <c r="AB105" s="405"/>
    </row>
    <row r="106" spans="1:28" ht="14.25" x14ac:dyDescent="0.2">
      <c r="A106" s="287">
        <v>46014</v>
      </c>
      <c r="B106" s="186">
        <v>46014</v>
      </c>
      <c r="C106" s="186"/>
      <c r="D106" s="288"/>
      <c r="E106" s="189" t="s">
        <v>67</v>
      </c>
      <c r="F106" s="193" t="s">
        <v>645</v>
      </c>
      <c r="G106" s="193"/>
      <c r="H106" s="194"/>
      <c r="I106" s="182">
        <v>478.74</v>
      </c>
      <c r="J106" s="182"/>
      <c r="K106" s="182"/>
      <c r="L106" s="182"/>
      <c r="M106" s="182"/>
      <c r="N106" s="182"/>
      <c r="O106" s="182"/>
      <c r="P106" s="182"/>
      <c r="Q106" s="366">
        <v>478.74</v>
      </c>
      <c r="R106" s="364"/>
      <c r="S106" s="365">
        <v>478.74</v>
      </c>
      <c r="T106" s="405"/>
      <c r="U106" s="407"/>
      <c r="V106" s="408"/>
      <c r="W106" s="405"/>
      <c r="X106" s="406"/>
      <c r="Y106" s="406"/>
      <c r="Z106" s="405"/>
      <c r="AA106" s="405"/>
      <c r="AB106" s="405"/>
    </row>
    <row r="107" spans="1:28" ht="14.25" x14ac:dyDescent="0.2">
      <c r="A107" s="286"/>
      <c r="B107" s="249">
        <v>46020</v>
      </c>
      <c r="C107" s="249"/>
      <c r="D107" s="288"/>
      <c r="E107" s="189" t="s">
        <v>69</v>
      </c>
      <c r="F107" s="171" t="s">
        <v>559</v>
      </c>
      <c r="G107" s="171"/>
      <c r="H107" s="182"/>
      <c r="I107" s="182">
        <v>26</v>
      </c>
      <c r="J107" s="182"/>
      <c r="K107" s="182"/>
      <c r="L107" s="182"/>
      <c r="M107" s="182"/>
      <c r="N107" s="182"/>
      <c r="O107" s="182"/>
      <c r="P107" s="182"/>
      <c r="Q107" s="366">
        <v>26</v>
      </c>
      <c r="R107" s="364"/>
      <c r="S107" s="365">
        <v>26</v>
      </c>
      <c r="T107" s="405"/>
      <c r="U107" s="407"/>
      <c r="V107" s="408"/>
      <c r="W107" s="405"/>
      <c r="X107" s="406"/>
      <c r="Y107" s="406"/>
      <c r="Z107" s="405"/>
      <c r="AA107" s="405"/>
      <c r="AB107" s="405"/>
    </row>
    <row r="108" spans="1:28" s="277" customFormat="1" ht="14.25" x14ac:dyDescent="0.2">
      <c r="A108" s="286"/>
      <c r="B108" s="249">
        <v>46020</v>
      </c>
      <c r="C108" s="249"/>
      <c r="D108" s="288"/>
      <c r="E108" s="189" t="s">
        <v>69</v>
      </c>
      <c r="F108" s="171" t="s">
        <v>561</v>
      </c>
      <c r="G108" s="171"/>
      <c r="H108" s="182"/>
      <c r="I108" s="182"/>
      <c r="J108" s="182"/>
      <c r="K108" s="182"/>
      <c r="L108" s="182"/>
      <c r="M108" s="182"/>
      <c r="N108" s="182"/>
      <c r="O108" s="182">
        <v>100</v>
      </c>
      <c r="P108" s="182"/>
      <c r="Q108" s="366">
        <v>100</v>
      </c>
      <c r="R108" s="364"/>
      <c r="S108" s="365">
        <v>100</v>
      </c>
      <c r="T108" s="405"/>
      <c r="U108" s="407"/>
      <c r="V108" s="405"/>
      <c r="W108" s="405"/>
      <c r="X108" s="406"/>
      <c r="Y108" s="405"/>
      <c r="Z108" s="405"/>
      <c r="AA108" s="405"/>
      <c r="AB108" s="405"/>
    </row>
    <row r="109" spans="1:28" s="261" customFormat="1" ht="14.25" x14ac:dyDescent="0.2">
      <c r="A109" s="262"/>
      <c r="B109" s="255"/>
      <c r="C109" s="255"/>
      <c r="D109" s="257"/>
      <c r="E109" s="256"/>
      <c r="F109" s="262"/>
      <c r="G109" s="358"/>
      <c r="H109" s="292"/>
      <c r="I109" s="259"/>
      <c r="J109" s="259"/>
      <c r="K109" s="259"/>
      <c r="L109" s="259"/>
      <c r="M109" s="259"/>
      <c r="N109" s="259"/>
      <c r="O109" s="259"/>
      <c r="P109" s="259"/>
      <c r="Q109" s="374"/>
      <c r="R109" s="370"/>
      <c r="S109" s="371"/>
      <c r="T109" s="405"/>
      <c r="U109" s="407"/>
      <c r="V109" s="405"/>
      <c r="W109" s="405"/>
      <c r="X109" s="406"/>
      <c r="Y109" s="405"/>
      <c r="Z109" s="405"/>
      <c r="AA109" s="405"/>
      <c r="AB109" s="405"/>
    </row>
    <row r="110" spans="1:28" ht="14.25" x14ac:dyDescent="0.2">
      <c r="A110" s="286"/>
      <c r="B110" s="195">
        <v>46031</v>
      </c>
      <c r="C110" s="195"/>
      <c r="D110" s="288"/>
      <c r="E110" s="189" t="s">
        <v>69</v>
      </c>
      <c r="F110" s="171" t="s">
        <v>562</v>
      </c>
      <c r="G110" s="193"/>
      <c r="H110" s="193"/>
      <c r="I110" s="182"/>
      <c r="J110" s="182">
        <v>14</v>
      </c>
      <c r="K110" s="182"/>
      <c r="L110" s="187"/>
      <c r="M110" s="182"/>
      <c r="N110" s="182"/>
      <c r="O110" s="182"/>
      <c r="P110" s="182"/>
      <c r="Q110" s="363">
        <v>14</v>
      </c>
      <c r="R110" s="364"/>
      <c r="S110" s="365">
        <v>14</v>
      </c>
      <c r="T110" s="405"/>
      <c r="U110" s="407"/>
      <c r="V110" s="405"/>
      <c r="W110" s="405"/>
      <c r="X110" s="406"/>
      <c r="Y110" s="405"/>
      <c r="Z110" s="405"/>
      <c r="AA110" s="405"/>
      <c r="AB110" s="405"/>
    </row>
    <row r="111" spans="1:28" ht="16.5" customHeight="1" x14ac:dyDescent="0.2">
      <c r="A111" s="186">
        <v>46031</v>
      </c>
      <c r="B111" s="186">
        <v>46034</v>
      </c>
      <c r="C111" s="186"/>
      <c r="D111" s="288"/>
      <c r="E111" s="171" t="s">
        <v>67</v>
      </c>
      <c r="F111" s="291" t="s">
        <v>648</v>
      </c>
      <c r="G111" s="193"/>
      <c r="H111" s="182">
        <v>280</v>
      </c>
      <c r="I111" s="182"/>
      <c r="J111" s="182"/>
      <c r="K111" s="182"/>
      <c r="L111" s="182"/>
      <c r="M111" s="182"/>
      <c r="N111" s="182"/>
      <c r="O111" s="182"/>
      <c r="P111" s="182"/>
      <c r="Q111" s="363">
        <v>280</v>
      </c>
      <c r="R111" s="364">
        <v>56</v>
      </c>
      <c r="S111" s="365">
        <f>SUM(Q111:R111)</f>
        <v>336</v>
      </c>
      <c r="T111" s="405"/>
      <c r="U111" s="407"/>
      <c r="V111" s="405"/>
      <c r="W111" s="405"/>
      <c r="X111" s="406"/>
      <c r="Y111" s="405"/>
      <c r="Z111" s="405"/>
      <c r="AA111" s="405"/>
      <c r="AB111" s="405"/>
    </row>
    <row r="112" spans="1:28" ht="16.5" customHeight="1" x14ac:dyDescent="0.2">
      <c r="A112" s="286"/>
      <c r="B112" s="249">
        <v>46034</v>
      </c>
      <c r="C112" s="249"/>
      <c r="D112" s="288"/>
      <c r="E112" s="189" t="s">
        <v>570</v>
      </c>
      <c r="F112" s="171" t="s">
        <v>569</v>
      </c>
      <c r="G112" s="171"/>
      <c r="H112" s="194">
        <v>4.25</v>
      </c>
      <c r="I112" s="182"/>
      <c r="J112" s="182"/>
      <c r="K112" s="182"/>
      <c r="L112" s="182"/>
      <c r="M112" s="182"/>
      <c r="N112" s="182"/>
      <c r="O112" s="182"/>
      <c r="P112" s="187"/>
      <c r="Q112" s="363">
        <v>4.25</v>
      </c>
      <c r="R112" s="364"/>
      <c r="S112" s="365">
        <f>SUM(Q112:R112)</f>
        <v>4.25</v>
      </c>
      <c r="T112" s="405"/>
      <c r="U112" s="407"/>
      <c r="V112" s="405"/>
      <c r="W112" s="405"/>
      <c r="X112" s="406"/>
      <c r="Y112" s="405"/>
      <c r="Z112" s="405"/>
      <c r="AA112" s="405"/>
      <c r="AB112" s="405"/>
    </row>
    <row r="113" spans="1:28" ht="14.25" x14ac:dyDescent="0.2">
      <c r="A113" s="286"/>
      <c r="B113" s="249">
        <v>46034</v>
      </c>
      <c r="C113" s="249"/>
      <c r="D113" s="288">
        <v>215781800</v>
      </c>
      <c r="E113" s="171" t="s">
        <v>610</v>
      </c>
      <c r="F113" s="171" t="s">
        <v>649</v>
      </c>
      <c r="G113" s="171"/>
      <c r="H113" s="182">
        <v>7.8</v>
      </c>
      <c r="I113" s="182"/>
      <c r="J113" s="182"/>
      <c r="K113" s="182"/>
      <c r="L113" s="182"/>
      <c r="M113" s="182"/>
      <c r="N113" s="182"/>
      <c r="O113" s="182"/>
      <c r="P113" s="182"/>
      <c r="Q113" s="363">
        <v>7.8</v>
      </c>
      <c r="R113" s="382">
        <v>1.56</v>
      </c>
      <c r="S113" s="365">
        <f>SUM(Q113:R113)</f>
        <v>9.36</v>
      </c>
      <c r="T113" s="405"/>
      <c r="U113" s="407"/>
      <c r="V113" s="405"/>
      <c r="W113" s="405"/>
      <c r="X113" s="406"/>
      <c r="Y113" s="405"/>
      <c r="Z113" s="405"/>
      <c r="AA113" s="405"/>
      <c r="AB113" s="405"/>
    </row>
    <row r="114" spans="1:28" ht="14.25" x14ac:dyDescent="0.2">
      <c r="A114" s="286"/>
      <c r="B114" s="249">
        <v>46048</v>
      </c>
      <c r="C114" s="249"/>
      <c r="D114" s="288"/>
      <c r="E114" s="189" t="s">
        <v>69</v>
      </c>
      <c r="F114" s="171" t="s">
        <v>559</v>
      </c>
      <c r="G114" s="171"/>
      <c r="H114" s="182"/>
      <c r="I114" s="182">
        <v>26</v>
      </c>
      <c r="J114" s="182"/>
      <c r="K114" s="182"/>
      <c r="L114" s="182"/>
      <c r="M114" s="182"/>
      <c r="N114" s="182"/>
      <c r="O114" s="182"/>
      <c r="P114" s="182"/>
      <c r="Q114" s="366">
        <v>26</v>
      </c>
      <c r="R114" s="364"/>
      <c r="S114" s="365">
        <v>26</v>
      </c>
      <c r="T114" s="405"/>
      <c r="U114" s="407"/>
      <c r="V114" s="405"/>
      <c r="W114" s="405"/>
      <c r="X114" s="406"/>
      <c r="Y114" s="405"/>
      <c r="Z114" s="405"/>
      <c r="AA114" s="405"/>
      <c r="AB114" s="405"/>
    </row>
    <row r="115" spans="1:28" ht="14.25" x14ac:dyDescent="0.2">
      <c r="A115" s="186">
        <v>46047</v>
      </c>
      <c r="B115" s="186">
        <v>46051</v>
      </c>
      <c r="C115" s="186"/>
      <c r="D115" s="288">
        <v>972098196</v>
      </c>
      <c r="E115" s="189" t="s">
        <v>67</v>
      </c>
      <c r="F115" s="171" t="s">
        <v>650</v>
      </c>
      <c r="G115" s="171"/>
      <c r="H115" s="182"/>
      <c r="I115" s="182">
        <v>30</v>
      </c>
      <c r="J115" s="182"/>
      <c r="K115" s="182"/>
      <c r="L115" s="182"/>
      <c r="M115" s="182"/>
      <c r="N115" s="182"/>
      <c r="O115" s="182"/>
      <c r="P115" s="182"/>
      <c r="Q115" s="366">
        <v>30</v>
      </c>
      <c r="R115" s="382">
        <v>6</v>
      </c>
      <c r="S115" s="365">
        <f>SUM(Q115:R115)</f>
        <v>36</v>
      </c>
      <c r="T115" s="405"/>
      <c r="U115" s="407"/>
      <c r="V115" s="405"/>
      <c r="W115" s="405"/>
      <c r="X115" s="406"/>
      <c r="Y115" s="405"/>
      <c r="Z115" s="405"/>
      <c r="AA115" s="405" t="s">
        <v>70</v>
      </c>
      <c r="AB115" s="405"/>
    </row>
    <row r="116" spans="1:28" ht="14.25" x14ac:dyDescent="0.2">
      <c r="A116" s="186">
        <v>46047</v>
      </c>
      <c r="B116" s="186">
        <v>46051</v>
      </c>
      <c r="C116" s="186"/>
      <c r="D116" s="288" t="s">
        <v>706</v>
      </c>
      <c r="E116" s="189" t="s">
        <v>67</v>
      </c>
      <c r="F116" s="171" t="s">
        <v>651</v>
      </c>
      <c r="G116" s="171"/>
      <c r="H116" s="194"/>
      <c r="I116" s="182"/>
      <c r="J116" s="182"/>
      <c r="K116" s="182">
        <v>303.68</v>
      </c>
      <c r="L116" s="182"/>
      <c r="M116" s="182"/>
      <c r="N116" s="182"/>
      <c r="O116" s="182"/>
      <c r="P116" s="182"/>
      <c r="Q116" s="366">
        <v>303.68</v>
      </c>
      <c r="R116" s="364">
        <v>60.74</v>
      </c>
      <c r="S116" s="365">
        <f>SUM(Q116:R116)</f>
        <v>364.42</v>
      </c>
      <c r="T116" s="405"/>
      <c r="U116" s="407"/>
      <c r="V116" s="405"/>
      <c r="W116" s="405"/>
      <c r="X116" s="406"/>
      <c r="Y116" s="407"/>
      <c r="Z116" s="410"/>
      <c r="AA116" s="405"/>
      <c r="AB116" s="405"/>
    </row>
    <row r="117" spans="1:28" ht="14.25" x14ac:dyDescent="0.2">
      <c r="A117" s="186">
        <v>46047</v>
      </c>
      <c r="B117" s="186">
        <v>46051</v>
      </c>
      <c r="C117" s="186"/>
      <c r="D117" s="288"/>
      <c r="E117" s="189" t="s">
        <v>67</v>
      </c>
      <c r="F117" s="171" t="s">
        <v>652</v>
      </c>
      <c r="G117" s="171"/>
      <c r="H117" s="182">
        <v>40</v>
      </c>
      <c r="I117" s="182"/>
      <c r="J117" s="182"/>
      <c r="K117" s="182"/>
      <c r="L117" s="182"/>
      <c r="M117" s="182"/>
      <c r="N117" s="182"/>
      <c r="O117" s="182"/>
      <c r="P117" s="182"/>
      <c r="Q117" s="366">
        <v>40</v>
      </c>
      <c r="R117" s="364"/>
      <c r="S117" s="367">
        <f>SUM(Q117:R117)</f>
        <v>40</v>
      </c>
      <c r="T117" s="405"/>
      <c r="U117" s="407"/>
      <c r="V117" s="405"/>
      <c r="W117" s="405"/>
      <c r="X117" s="406"/>
      <c r="Y117" s="405"/>
      <c r="Z117" s="405"/>
      <c r="AA117" s="405"/>
      <c r="AB117" s="405"/>
    </row>
    <row r="118" spans="1:28" ht="14.25" x14ac:dyDescent="0.2">
      <c r="A118" s="248"/>
      <c r="B118" s="249">
        <v>45685</v>
      </c>
      <c r="C118" s="288"/>
      <c r="D118" s="394"/>
      <c r="E118" s="189" t="s">
        <v>69</v>
      </c>
      <c r="F118" s="171" t="s">
        <v>561</v>
      </c>
      <c r="G118" s="171"/>
      <c r="H118" s="182"/>
      <c r="I118" s="182"/>
      <c r="J118" s="182"/>
      <c r="K118" s="182"/>
      <c r="L118" s="182"/>
      <c r="M118" s="182"/>
      <c r="N118" s="251"/>
      <c r="O118" s="182">
        <v>100</v>
      </c>
      <c r="P118" s="251"/>
      <c r="Q118" s="366">
        <v>100</v>
      </c>
      <c r="R118" s="390"/>
      <c r="S118" s="365">
        <v>100</v>
      </c>
      <c r="T118" s="405"/>
      <c r="U118" s="407"/>
      <c r="V118" s="405"/>
      <c r="W118" s="405"/>
      <c r="X118" s="406"/>
      <c r="Y118" s="405"/>
      <c r="Z118" s="405"/>
      <c r="AA118" s="405"/>
      <c r="AB118" s="405"/>
    </row>
    <row r="119" spans="1:28" s="261" customFormat="1" ht="14.25" x14ac:dyDescent="0.2">
      <c r="A119" s="264"/>
      <c r="B119" s="264"/>
      <c r="C119" s="264"/>
      <c r="D119" s="264"/>
      <c r="E119" s="262"/>
      <c r="F119" s="262"/>
      <c r="G119" s="262"/>
      <c r="H119" s="259"/>
      <c r="I119" s="259"/>
      <c r="J119" s="259"/>
      <c r="K119" s="259"/>
      <c r="L119" s="259"/>
      <c r="M119" s="259"/>
      <c r="N119" s="259"/>
      <c r="O119" s="259"/>
      <c r="P119" s="259"/>
      <c r="Q119" s="369">
        <f t="shared" ref="Q119:Q143" si="0">SUM(H119:P119)</f>
        <v>0</v>
      </c>
      <c r="R119" s="391"/>
      <c r="S119" s="371">
        <f t="shared" ref="S119:S143" si="1">SUM(Q119:R119)</f>
        <v>0</v>
      </c>
      <c r="T119" s="405"/>
      <c r="U119" s="407"/>
      <c r="V119" s="405"/>
      <c r="W119" s="405"/>
      <c r="X119" s="406"/>
      <c r="Y119" s="405"/>
      <c r="Z119" s="405"/>
      <c r="AA119" s="405"/>
      <c r="AB119" s="405"/>
    </row>
    <row r="120" spans="1:28" s="37" customFormat="1" ht="14.25" x14ac:dyDescent="0.2">
      <c r="A120" s="186">
        <v>46058</v>
      </c>
      <c r="B120" s="186">
        <v>46058</v>
      </c>
      <c r="C120" s="186">
        <v>46049</v>
      </c>
      <c r="D120" s="186"/>
      <c r="E120" s="189" t="s">
        <v>67</v>
      </c>
      <c r="F120" s="171" t="s">
        <v>712</v>
      </c>
      <c r="G120" s="171"/>
      <c r="H120" s="201"/>
      <c r="I120" s="201"/>
      <c r="J120" s="201"/>
      <c r="K120" s="182">
        <v>145.47</v>
      </c>
      <c r="L120" s="201"/>
      <c r="M120" s="201"/>
      <c r="N120" s="201"/>
      <c r="O120" s="201"/>
      <c r="P120" s="201"/>
      <c r="Q120" s="363">
        <v>145.47</v>
      </c>
      <c r="R120" s="379"/>
      <c r="S120" s="365">
        <f t="shared" si="1"/>
        <v>145.47</v>
      </c>
      <c r="T120" s="405"/>
      <c r="U120" s="407"/>
      <c r="V120" s="405"/>
      <c r="W120" s="405"/>
      <c r="X120" s="406"/>
      <c r="Y120" s="405"/>
      <c r="Z120" s="405"/>
      <c r="AA120" s="405"/>
      <c r="AB120" s="405"/>
    </row>
    <row r="121" spans="1:28" s="37" customFormat="1" ht="14.25" x14ac:dyDescent="0.2">
      <c r="A121" s="186">
        <v>46058</v>
      </c>
      <c r="B121" s="186">
        <v>46058</v>
      </c>
      <c r="C121" s="186">
        <v>46034</v>
      </c>
      <c r="D121" s="186"/>
      <c r="E121" s="189" t="s">
        <v>67</v>
      </c>
      <c r="F121" s="171" t="s">
        <v>713</v>
      </c>
      <c r="G121" s="171"/>
      <c r="H121" s="182"/>
      <c r="I121" s="182"/>
      <c r="J121" s="194"/>
      <c r="K121" s="182">
        <v>1730</v>
      </c>
      <c r="L121" s="182"/>
      <c r="M121" s="182"/>
      <c r="N121" s="182"/>
      <c r="O121" s="182"/>
      <c r="P121" s="182"/>
      <c r="Q121" s="363">
        <f t="shared" si="0"/>
        <v>1730</v>
      </c>
      <c r="R121" s="364"/>
      <c r="S121" s="365">
        <f t="shared" si="1"/>
        <v>1730</v>
      </c>
      <c r="T121" s="405"/>
      <c r="U121" s="407"/>
      <c r="V121" s="405"/>
      <c r="W121" s="405"/>
      <c r="X121" s="406"/>
      <c r="Y121" s="405"/>
      <c r="Z121" s="405"/>
      <c r="AA121" s="405"/>
      <c r="AB121" s="405"/>
    </row>
    <row r="122" spans="1:28" s="37" customFormat="1" ht="14.25" x14ac:dyDescent="0.2">
      <c r="A122" s="250"/>
      <c r="B122" s="287">
        <v>46062</v>
      </c>
      <c r="C122" s="195"/>
      <c r="D122" s="288"/>
      <c r="E122" s="189" t="s">
        <v>69</v>
      </c>
      <c r="F122" s="171" t="s">
        <v>562</v>
      </c>
      <c r="G122" s="193"/>
      <c r="H122" s="193"/>
      <c r="I122" s="182"/>
      <c r="J122" s="182">
        <v>14</v>
      </c>
      <c r="K122" s="182"/>
      <c r="L122" s="187"/>
      <c r="M122" s="182"/>
      <c r="N122" s="182"/>
      <c r="O122" s="182"/>
      <c r="P122" s="182"/>
      <c r="Q122" s="363">
        <v>14</v>
      </c>
      <c r="R122" s="364"/>
      <c r="S122" s="365">
        <v>14</v>
      </c>
      <c r="T122" s="405"/>
      <c r="U122" s="407"/>
      <c r="V122" s="405"/>
      <c r="W122" s="405"/>
      <c r="X122" s="406"/>
      <c r="Y122" s="405"/>
      <c r="Z122" s="405"/>
      <c r="AA122" s="405"/>
      <c r="AB122" s="405"/>
    </row>
    <row r="123" spans="1:28" s="37" customFormat="1" ht="14.25" x14ac:dyDescent="0.2">
      <c r="A123" s="286"/>
      <c r="B123" s="249">
        <v>46063</v>
      </c>
      <c r="C123" s="249"/>
      <c r="D123" s="288"/>
      <c r="E123" s="189" t="s">
        <v>570</v>
      </c>
      <c r="F123" s="171" t="s">
        <v>569</v>
      </c>
      <c r="G123" s="171"/>
      <c r="H123" s="194">
        <v>4.25</v>
      </c>
      <c r="I123" s="182"/>
      <c r="J123" s="182"/>
      <c r="K123" s="182"/>
      <c r="L123" s="182"/>
      <c r="M123" s="182"/>
      <c r="N123" s="182"/>
      <c r="O123" s="182"/>
      <c r="P123" s="187"/>
      <c r="Q123" s="363">
        <v>4.25</v>
      </c>
      <c r="R123" s="364"/>
      <c r="S123" s="365">
        <f>SUM(Q123:R123)</f>
        <v>4.25</v>
      </c>
      <c r="T123" s="405"/>
      <c r="U123" s="407"/>
      <c r="V123" s="405"/>
      <c r="W123" s="405"/>
      <c r="X123" s="406"/>
      <c r="Y123" s="405"/>
      <c r="Z123" s="405"/>
      <c r="AA123" s="405"/>
      <c r="AB123" s="405"/>
    </row>
    <row r="124" spans="1:28" s="37" customFormat="1" ht="14.25" x14ac:dyDescent="0.2">
      <c r="A124" s="186">
        <v>46064</v>
      </c>
      <c r="B124" s="186">
        <v>46066</v>
      </c>
      <c r="C124" s="186">
        <v>46062</v>
      </c>
      <c r="D124" s="392">
        <v>484565844</v>
      </c>
      <c r="E124" s="171" t="s">
        <v>67</v>
      </c>
      <c r="F124" s="171" t="s">
        <v>714</v>
      </c>
      <c r="G124" s="356"/>
      <c r="H124" s="202"/>
      <c r="I124" s="201"/>
      <c r="J124" s="201"/>
      <c r="K124" s="201"/>
      <c r="L124" s="201"/>
      <c r="M124" s="201"/>
      <c r="N124" s="201"/>
      <c r="O124" s="201"/>
      <c r="P124" s="182">
        <v>160</v>
      </c>
      <c r="Q124" s="363">
        <f t="shared" si="0"/>
        <v>160</v>
      </c>
      <c r="R124" s="379">
        <v>32</v>
      </c>
      <c r="S124" s="365">
        <f t="shared" si="1"/>
        <v>192</v>
      </c>
      <c r="T124" s="405"/>
      <c r="U124" s="407"/>
      <c r="V124" s="405"/>
      <c r="W124" s="405"/>
      <c r="X124" s="406"/>
      <c r="Y124" s="405"/>
      <c r="Z124" s="405"/>
      <c r="AA124" s="405"/>
      <c r="AB124" s="405"/>
    </row>
    <row r="125" spans="1:28" s="37" customFormat="1" ht="14.25" x14ac:dyDescent="0.2">
      <c r="A125" s="186">
        <v>46066</v>
      </c>
      <c r="B125" s="186">
        <v>46066</v>
      </c>
      <c r="C125" s="186"/>
      <c r="D125" s="186"/>
      <c r="E125" s="189" t="s">
        <v>69</v>
      </c>
      <c r="F125" s="171" t="s">
        <v>562</v>
      </c>
      <c r="G125" s="193"/>
      <c r="H125" s="193"/>
      <c r="I125" s="182"/>
      <c r="J125" s="182">
        <v>14</v>
      </c>
      <c r="K125" s="182"/>
      <c r="L125" s="187"/>
      <c r="M125" s="182"/>
      <c r="N125" s="182"/>
      <c r="O125" s="182"/>
      <c r="P125" s="182"/>
      <c r="Q125" s="363">
        <v>14</v>
      </c>
      <c r="R125" s="364"/>
      <c r="S125" s="365">
        <v>14</v>
      </c>
      <c r="T125" s="405"/>
      <c r="U125" s="407"/>
      <c r="V125" s="405"/>
      <c r="W125" s="405"/>
      <c r="X125" s="406"/>
      <c r="Y125" s="405"/>
      <c r="Z125" s="405"/>
      <c r="AA125" s="405"/>
      <c r="AB125" s="405"/>
    </row>
    <row r="126" spans="1:28" s="37" customFormat="1" ht="14.25" x14ac:dyDescent="0.2">
      <c r="A126" s="186">
        <v>46066</v>
      </c>
      <c r="B126" s="186">
        <v>46066</v>
      </c>
      <c r="C126" s="186">
        <v>46063</v>
      </c>
      <c r="D126" s="392">
        <v>972098196</v>
      </c>
      <c r="E126" s="189" t="s">
        <v>67</v>
      </c>
      <c r="F126" s="171" t="s">
        <v>715</v>
      </c>
      <c r="G126" s="171"/>
      <c r="H126" s="201"/>
      <c r="I126" s="182">
        <v>30</v>
      </c>
      <c r="J126" s="201"/>
      <c r="K126" s="201"/>
      <c r="L126" s="201"/>
      <c r="M126" s="201"/>
      <c r="N126" s="201"/>
      <c r="O126" s="201"/>
      <c r="P126" s="201"/>
      <c r="Q126" s="363">
        <f t="shared" si="0"/>
        <v>30</v>
      </c>
      <c r="R126" s="379">
        <v>6</v>
      </c>
      <c r="S126" s="365">
        <f t="shared" si="1"/>
        <v>36</v>
      </c>
      <c r="T126" s="405"/>
      <c r="U126" s="407"/>
      <c r="V126" s="405"/>
      <c r="W126" s="405"/>
      <c r="X126" s="406"/>
      <c r="Y126" s="405"/>
      <c r="Z126" s="405"/>
      <c r="AA126" s="405"/>
      <c r="AB126" s="405"/>
    </row>
    <row r="127" spans="1:28" s="37" customFormat="1" ht="14.25" x14ac:dyDescent="0.2">
      <c r="A127" s="186">
        <v>46066</v>
      </c>
      <c r="B127" s="186">
        <v>46066</v>
      </c>
      <c r="C127" s="186">
        <v>46052</v>
      </c>
      <c r="D127" s="393" t="s">
        <v>716</v>
      </c>
      <c r="E127" s="171" t="s">
        <v>67</v>
      </c>
      <c r="F127" s="171" t="s">
        <v>717</v>
      </c>
      <c r="G127" s="171"/>
      <c r="H127" s="182">
        <v>350</v>
      </c>
      <c r="I127" s="201"/>
      <c r="J127" s="201"/>
      <c r="K127" s="201"/>
      <c r="L127" s="201"/>
      <c r="M127" s="201"/>
      <c r="N127" s="201"/>
      <c r="O127" s="201"/>
      <c r="P127" s="201"/>
      <c r="Q127" s="363">
        <f t="shared" si="0"/>
        <v>350</v>
      </c>
      <c r="R127" s="379">
        <v>70</v>
      </c>
      <c r="S127" s="365">
        <f t="shared" si="1"/>
        <v>420</v>
      </c>
      <c r="T127" s="405"/>
      <c r="U127" s="407"/>
      <c r="V127" s="405"/>
      <c r="W127" s="405"/>
      <c r="X127" s="406"/>
      <c r="Y127" s="405"/>
      <c r="Z127" s="405"/>
      <c r="AA127" s="405"/>
      <c r="AB127" s="405"/>
    </row>
    <row r="128" spans="1:28" s="37" customFormat="1" ht="14.25" x14ac:dyDescent="0.2">
      <c r="A128" s="186">
        <v>46066</v>
      </c>
      <c r="B128" s="186">
        <v>46066</v>
      </c>
      <c r="C128" s="186"/>
      <c r="D128" s="186"/>
      <c r="E128" s="171" t="s">
        <v>67</v>
      </c>
      <c r="F128" s="193" t="s">
        <v>722</v>
      </c>
      <c r="G128" s="171"/>
      <c r="H128" s="182"/>
      <c r="I128" s="182">
        <v>519.44000000000005</v>
      </c>
      <c r="J128" s="182"/>
      <c r="K128" s="182"/>
      <c r="L128" s="182"/>
      <c r="M128" s="182"/>
      <c r="N128" s="182"/>
      <c r="O128" s="182"/>
      <c r="P128" s="182"/>
      <c r="Q128" s="363">
        <f t="shared" si="0"/>
        <v>519.44000000000005</v>
      </c>
      <c r="R128" s="364"/>
      <c r="S128" s="365">
        <f t="shared" si="1"/>
        <v>519.44000000000005</v>
      </c>
      <c r="T128" s="405"/>
      <c r="U128" s="407"/>
      <c r="V128" s="405"/>
      <c r="W128" s="405"/>
      <c r="X128" s="406"/>
      <c r="Y128" s="405"/>
      <c r="Z128" s="405"/>
      <c r="AA128" s="405"/>
      <c r="AB128" s="405"/>
    </row>
    <row r="129" spans="1:28" s="37" customFormat="1" ht="14.25" x14ac:dyDescent="0.2">
      <c r="A129" s="186">
        <v>46066</v>
      </c>
      <c r="B129" s="186">
        <v>46066</v>
      </c>
      <c r="C129" s="186">
        <v>46066</v>
      </c>
      <c r="D129" s="186"/>
      <c r="E129" s="171" t="s">
        <v>67</v>
      </c>
      <c r="F129" s="171" t="s">
        <v>718</v>
      </c>
      <c r="G129" s="171"/>
      <c r="H129" s="182"/>
      <c r="I129" s="182">
        <v>51.06</v>
      </c>
      <c r="J129" s="182"/>
      <c r="K129" s="182"/>
      <c r="L129" s="182"/>
      <c r="M129" s="182"/>
      <c r="N129" s="182"/>
      <c r="O129" s="182"/>
      <c r="P129" s="182"/>
      <c r="Q129" s="363">
        <f t="shared" si="0"/>
        <v>51.06</v>
      </c>
      <c r="R129" s="364"/>
      <c r="S129" s="365">
        <f t="shared" si="1"/>
        <v>51.06</v>
      </c>
      <c r="T129" s="405"/>
      <c r="U129" s="407"/>
      <c r="V129" s="405"/>
      <c r="W129" s="405"/>
      <c r="X129" s="406"/>
      <c r="Y129" s="405"/>
      <c r="Z129" s="405"/>
      <c r="AA129" s="405"/>
      <c r="AB129" s="405"/>
    </row>
    <row r="130" spans="1:28" s="37" customFormat="1" ht="14.25" x14ac:dyDescent="0.2">
      <c r="A130" s="250"/>
      <c r="B130" s="186">
        <v>46076</v>
      </c>
      <c r="C130" s="186"/>
      <c r="D130" s="186"/>
      <c r="E130" s="189" t="s">
        <v>570</v>
      </c>
      <c r="F130" s="171" t="s">
        <v>719</v>
      </c>
      <c r="G130" s="171"/>
      <c r="H130" s="182">
        <v>7</v>
      </c>
      <c r="I130" s="182"/>
      <c r="J130" s="182"/>
      <c r="K130" s="182"/>
      <c r="L130" s="182"/>
      <c r="M130" s="182"/>
      <c r="N130" s="182"/>
      <c r="O130" s="182"/>
      <c r="P130" s="182"/>
      <c r="Q130" s="363">
        <f t="shared" si="0"/>
        <v>7</v>
      </c>
      <c r="R130" s="364"/>
      <c r="S130" s="365">
        <f t="shared" si="1"/>
        <v>7</v>
      </c>
      <c r="T130" s="405"/>
      <c r="U130" s="407"/>
      <c r="V130" s="405"/>
      <c r="W130" s="405"/>
      <c r="X130" s="406"/>
      <c r="Y130" s="405"/>
      <c r="Z130" s="405"/>
      <c r="AA130" s="405"/>
      <c r="AB130" s="405"/>
    </row>
    <row r="131" spans="1:28" s="37" customFormat="1" ht="14.25" x14ac:dyDescent="0.2">
      <c r="A131" s="286"/>
      <c r="B131" s="249">
        <v>46078</v>
      </c>
      <c r="C131" s="249"/>
      <c r="D131" s="288"/>
      <c r="E131" s="189" t="s">
        <v>69</v>
      </c>
      <c r="F131" s="171" t="s">
        <v>559</v>
      </c>
      <c r="G131" s="171"/>
      <c r="H131" s="182"/>
      <c r="I131" s="182">
        <v>26</v>
      </c>
      <c r="J131" s="182"/>
      <c r="K131" s="182"/>
      <c r="L131" s="182"/>
      <c r="M131" s="182"/>
      <c r="N131" s="182"/>
      <c r="O131" s="182"/>
      <c r="P131" s="182"/>
      <c r="Q131" s="366">
        <v>26</v>
      </c>
      <c r="R131" s="364"/>
      <c r="S131" s="365">
        <v>26</v>
      </c>
      <c r="T131" s="405"/>
      <c r="U131" s="407"/>
      <c r="V131" s="405"/>
      <c r="W131" s="405"/>
      <c r="X131" s="406"/>
      <c r="Y131" s="405"/>
      <c r="Z131" s="405"/>
      <c r="AA131" s="405"/>
      <c r="AB131" s="405"/>
    </row>
    <row r="132" spans="1:28" ht="14.25" x14ac:dyDescent="0.2">
      <c r="A132" s="186">
        <v>46079</v>
      </c>
      <c r="B132" s="186">
        <v>46079</v>
      </c>
      <c r="C132" s="186">
        <v>46034</v>
      </c>
      <c r="D132" s="288" t="s">
        <v>706</v>
      </c>
      <c r="E132" s="189" t="s">
        <v>67</v>
      </c>
      <c r="F132" s="171" t="s">
        <v>727</v>
      </c>
      <c r="G132" s="171"/>
      <c r="H132" s="182"/>
      <c r="I132" s="182"/>
      <c r="J132" s="194"/>
      <c r="K132" s="182">
        <v>251.2</v>
      </c>
      <c r="L132" s="182"/>
      <c r="M132" s="182"/>
      <c r="N132" s="182"/>
      <c r="O132" s="182"/>
      <c r="P132" s="182"/>
      <c r="Q132" s="363">
        <f t="shared" si="0"/>
        <v>251.2</v>
      </c>
      <c r="R132" s="364">
        <v>50.24</v>
      </c>
      <c r="S132" s="365">
        <f t="shared" si="1"/>
        <v>301.44</v>
      </c>
      <c r="T132" s="405"/>
      <c r="U132" s="405"/>
      <c r="V132" s="405"/>
      <c r="W132" s="405"/>
      <c r="X132" s="406"/>
      <c r="Y132" s="405"/>
      <c r="Z132" s="405"/>
      <c r="AA132" s="405"/>
      <c r="AB132" s="405"/>
    </row>
    <row r="133" spans="1:28" ht="12.75" customHeight="1" thickBot="1" x14ac:dyDescent="0.25">
      <c r="A133" s="186">
        <v>46079</v>
      </c>
      <c r="B133" s="186">
        <v>46079</v>
      </c>
      <c r="C133" s="186"/>
      <c r="D133" s="186"/>
      <c r="E133" s="171" t="s">
        <v>67</v>
      </c>
      <c r="F133" s="193" t="s">
        <v>721</v>
      </c>
      <c r="G133" s="186"/>
      <c r="H133" s="203"/>
      <c r="I133" s="203">
        <v>465.24</v>
      </c>
      <c r="J133" s="186"/>
      <c r="K133" s="186"/>
      <c r="L133" s="186"/>
      <c r="M133" s="186"/>
      <c r="N133" s="186"/>
      <c r="O133" s="186"/>
      <c r="P133" s="186"/>
      <c r="Q133" s="363">
        <f t="shared" si="0"/>
        <v>465.24</v>
      </c>
      <c r="R133" s="380"/>
      <c r="S133" s="365">
        <f t="shared" si="1"/>
        <v>465.24</v>
      </c>
      <c r="T133" s="405"/>
      <c r="U133" s="405"/>
      <c r="V133" s="405"/>
      <c r="W133" s="405"/>
      <c r="X133" s="406"/>
      <c r="Y133" s="405"/>
      <c r="Z133" s="405"/>
      <c r="AA133" s="405"/>
      <c r="AB133" s="405"/>
    </row>
    <row r="134" spans="1:28" ht="14.25" x14ac:dyDescent="0.2">
      <c r="A134" s="186">
        <v>46079</v>
      </c>
      <c r="B134" s="186">
        <v>46079</v>
      </c>
      <c r="C134" s="195">
        <v>46069</v>
      </c>
      <c r="D134" s="395">
        <v>312692416</v>
      </c>
      <c r="E134" s="189" t="s">
        <v>67</v>
      </c>
      <c r="F134" s="171" t="s">
        <v>597</v>
      </c>
      <c r="G134" s="394"/>
      <c r="H134" s="196"/>
      <c r="I134" s="204"/>
      <c r="J134" s="204"/>
      <c r="K134" s="204"/>
      <c r="L134" s="204"/>
      <c r="M134" s="204"/>
      <c r="N134" s="204"/>
      <c r="O134" s="196">
        <v>94.83</v>
      </c>
      <c r="P134" s="204"/>
      <c r="Q134" s="363">
        <f t="shared" si="0"/>
        <v>94.83</v>
      </c>
      <c r="R134" s="381"/>
      <c r="S134" s="365">
        <f t="shared" si="1"/>
        <v>94.83</v>
      </c>
      <c r="T134" s="405"/>
      <c r="U134" s="405"/>
      <c r="V134" s="405"/>
      <c r="W134" s="415"/>
      <c r="X134" s="416"/>
      <c r="Y134" s="405"/>
      <c r="Z134" s="405"/>
      <c r="AA134" s="405"/>
      <c r="AB134" s="405"/>
    </row>
    <row r="135" spans="1:28" s="261" customFormat="1" ht="14.25" x14ac:dyDescent="0.2">
      <c r="A135" s="396"/>
      <c r="B135" s="396"/>
      <c r="C135" s="396"/>
      <c r="D135" s="396"/>
      <c r="E135" s="262"/>
      <c r="F135" s="262"/>
      <c r="G135" s="262"/>
      <c r="H135" s="397"/>
      <c r="I135" s="397"/>
      <c r="J135" s="397"/>
      <c r="K135" s="398"/>
      <c r="L135" s="397"/>
      <c r="M135" s="397"/>
      <c r="N135" s="397"/>
      <c r="O135" s="397"/>
      <c r="P135" s="397"/>
      <c r="Q135" s="369">
        <f t="shared" si="0"/>
        <v>0</v>
      </c>
      <c r="R135" s="399"/>
      <c r="S135" s="371">
        <f t="shared" si="1"/>
        <v>0</v>
      </c>
      <c r="T135" s="405"/>
      <c r="U135" s="405"/>
      <c r="V135" s="405"/>
      <c r="W135" s="417"/>
      <c r="X135" s="418"/>
      <c r="Y135" s="405"/>
      <c r="Z135" s="405"/>
      <c r="AA135" s="405"/>
      <c r="AB135" s="405"/>
    </row>
    <row r="136" spans="1:28" ht="15" thickBot="1" x14ac:dyDescent="0.25">
      <c r="A136" s="286"/>
      <c r="B136" s="195">
        <v>46106</v>
      </c>
      <c r="C136" s="195">
        <v>46091</v>
      </c>
      <c r="D136" s="195"/>
      <c r="E136" s="189" t="s">
        <v>69</v>
      </c>
      <c r="F136" s="171" t="s">
        <v>723</v>
      </c>
      <c r="G136" s="171"/>
      <c r="H136" s="182">
        <v>50</v>
      </c>
      <c r="I136" s="204"/>
      <c r="J136" s="204"/>
      <c r="K136" s="182"/>
      <c r="L136" s="204"/>
      <c r="M136" s="204"/>
      <c r="N136" s="204"/>
      <c r="O136" s="204"/>
      <c r="P136" s="204"/>
      <c r="Q136" s="363">
        <f t="shared" si="0"/>
        <v>50</v>
      </c>
      <c r="R136" s="381"/>
      <c r="S136" s="365">
        <f t="shared" si="1"/>
        <v>50</v>
      </c>
      <c r="T136" s="405"/>
      <c r="U136" s="405"/>
      <c r="V136" s="405"/>
      <c r="W136" s="419"/>
      <c r="X136" s="420"/>
      <c r="Y136" s="405"/>
      <c r="Z136" s="405"/>
      <c r="AA136" s="405"/>
      <c r="AB136" s="405"/>
    </row>
    <row r="137" spans="1:28" ht="14.25" x14ac:dyDescent="0.2">
      <c r="A137" s="195">
        <v>46089</v>
      </c>
      <c r="B137" s="195">
        <v>46090</v>
      </c>
      <c r="C137" s="195">
        <v>46084</v>
      </c>
      <c r="D137" s="288" t="s">
        <v>706</v>
      </c>
      <c r="E137" s="189" t="s">
        <v>67</v>
      </c>
      <c r="F137" s="171" t="s">
        <v>724</v>
      </c>
      <c r="G137" s="171"/>
      <c r="H137" s="182"/>
      <c r="I137" s="182"/>
      <c r="J137" s="194"/>
      <c r="K137" s="182">
        <v>251.2</v>
      </c>
      <c r="L137" s="182"/>
      <c r="M137" s="182"/>
      <c r="N137" s="182"/>
      <c r="O137" s="182"/>
      <c r="P137" s="182"/>
      <c r="Q137" s="363">
        <f t="shared" ref="Q137" si="2">SUM(H137:P137)</f>
        <v>251.2</v>
      </c>
      <c r="R137" s="364">
        <v>50.24</v>
      </c>
      <c r="S137" s="365">
        <f t="shared" ref="S137" si="3">SUM(Q137:R137)</f>
        <v>301.44</v>
      </c>
      <c r="T137" s="405"/>
      <c r="U137" s="405"/>
      <c r="V137" s="405"/>
      <c r="W137" s="405"/>
      <c r="X137" s="406"/>
      <c r="Y137" s="405"/>
      <c r="Z137" s="405"/>
      <c r="AA137" s="405"/>
      <c r="AB137" s="405"/>
    </row>
    <row r="138" spans="1:28" ht="14.25" x14ac:dyDescent="0.2">
      <c r="A138" s="195">
        <v>46107</v>
      </c>
      <c r="B138" s="195">
        <v>46107</v>
      </c>
      <c r="C138" s="195">
        <v>46107</v>
      </c>
      <c r="D138" s="195"/>
      <c r="E138" s="189" t="s">
        <v>570</v>
      </c>
      <c r="F138" s="171" t="s">
        <v>725</v>
      </c>
      <c r="G138" s="171"/>
      <c r="H138" s="251"/>
      <c r="I138" s="201"/>
      <c r="J138" s="201"/>
      <c r="K138" s="201"/>
      <c r="L138" s="201"/>
      <c r="M138" s="201"/>
      <c r="N138" s="201"/>
      <c r="O138" s="201"/>
      <c r="P138" s="182">
        <v>30.5</v>
      </c>
      <c r="Q138" s="363">
        <f>SUM(I138:P138)</f>
        <v>30.5</v>
      </c>
      <c r="R138" s="379"/>
      <c r="S138" s="365">
        <f t="shared" si="1"/>
        <v>30.5</v>
      </c>
      <c r="T138" s="405"/>
      <c r="U138" s="405"/>
      <c r="V138" s="405"/>
      <c r="W138" s="405"/>
      <c r="X138" s="406"/>
      <c r="Y138" s="405"/>
      <c r="Z138" s="405"/>
      <c r="AA138" s="405"/>
      <c r="AB138" s="405"/>
    </row>
    <row r="139" spans="1:28" ht="14.25" x14ac:dyDescent="0.2">
      <c r="A139" s="277"/>
      <c r="B139" s="249">
        <v>46083</v>
      </c>
      <c r="C139" s="288"/>
      <c r="D139" s="394"/>
      <c r="E139" s="189" t="s">
        <v>69</v>
      </c>
      <c r="F139" s="171" t="s">
        <v>561</v>
      </c>
      <c r="G139" s="171"/>
      <c r="H139" s="182"/>
      <c r="I139" s="182"/>
      <c r="J139" s="182"/>
      <c r="K139" s="182"/>
      <c r="L139" s="182"/>
      <c r="M139" s="182"/>
      <c r="N139" s="251"/>
      <c r="O139" s="182">
        <v>100</v>
      </c>
      <c r="P139" s="251"/>
      <c r="Q139" s="366">
        <v>100</v>
      </c>
      <c r="R139" s="390"/>
      <c r="S139" s="365">
        <v>100</v>
      </c>
      <c r="T139" s="405"/>
      <c r="U139" s="405"/>
      <c r="V139" s="405"/>
      <c r="W139" s="405"/>
      <c r="X139" s="406"/>
      <c r="Y139" s="405"/>
      <c r="Z139" s="405"/>
      <c r="AA139" s="405"/>
      <c r="AB139" s="405"/>
    </row>
    <row r="140" spans="1:28" ht="14.25" x14ac:dyDescent="0.2">
      <c r="A140" s="186">
        <v>46089</v>
      </c>
      <c r="B140" s="186">
        <v>46090</v>
      </c>
      <c r="C140" s="186">
        <v>46084</v>
      </c>
      <c r="D140" s="392">
        <v>232555575</v>
      </c>
      <c r="E140" s="189" t="s">
        <v>67</v>
      </c>
      <c r="F140" s="171" t="s">
        <v>726</v>
      </c>
      <c r="G140" s="171"/>
      <c r="H140" s="194"/>
      <c r="I140" s="182"/>
      <c r="J140" s="182"/>
      <c r="K140" s="182">
        <v>352</v>
      </c>
      <c r="L140" s="182"/>
      <c r="M140" s="182"/>
      <c r="N140" s="182"/>
      <c r="O140" s="182"/>
      <c r="P140" s="182"/>
      <c r="Q140" s="363">
        <f t="shared" si="0"/>
        <v>352</v>
      </c>
      <c r="R140" s="364"/>
      <c r="S140" s="365">
        <f t="shared" si="1"/>
        <v>352</v>
      </c>
      <c r="T140" s="405"/>
      <c r="U140" s="405"/>
      <c r="V140" s="405"/>
      <c r="W140" s="405"/>
      <c r="X140" s="406"/>
      <c r="Y140" s="405"/>
      <c r="Z140" s="405"/>
      <c r="AA140" s="405"/>
      <c r="AB140" s="405"/>
    </row>
    <row r="141" spans="1:28" ht="14.25" x14ac:dyDescent="0.2">
      <c r="A141" s="186">
        <v>46090</v>
      </c>
      <c r="B141" s="186">
        <v>46090</v>
      </c>
      <c r="C141" s="186"/>
      <c r="D141" s="186"/>
      <c r="E141" s="189" t="s">
        <v>69</v>
      </c>
      <c r="F141" s="171" t="s">
        <v>562</v>
      </c>
      <c r="G141" s="193"/>
      <c r="H141" s="193"/>
      <c r="I141" s="182"/>
      <c r="J141" s="182">
        <v>14</v>
      </c>
      <c r="K141" s="182"/>
      <c r="L141" s="187"/>
      <c r="M141" s="182"/>
      <c r="N141" s="182"/>
      <c r="O141" s="182"/>
      <c r="P141" s="182"/>
      <c r="Q141" s="363">
        <v>14</v>
      </c>
      <c r="R141" s="364"/>
      <c r="S141" s="365">
        <v>14</v>
      </c>
      <c r="T141" s="405"/>
      <c r="U141" s="405"/>
      <c r="V141" s="405"/>
      <c r="W141" s="405"/>
      <c r="X141" s="406"/>
      <c r="Y141" s="405"/>
      <c r="Z141" s="405"/>
      <c r="AA141" s="405"/>
      <c r="AB141" s="405"/>
    </row>
    <row r="142" spans="1:28" ht="14.25" x14ac:dyDescent="0.2">
      <c r="A142" s="171"/>
      <c r="B142" s="249">
        <v>46097</v>
      </c>
      <c r="C142" s="249"/>
      <c r="D142" s="288"/>
      <c r="E142" s="189" t="s">
        <v>570</v>
      </c>
      <c r="F142" s="171" t="s">
        <v>569</v>
      </c>
      <c r="G142" s="171"/>
      <c r="H142" s="194">
        <v>4.25</v>
      </c>
      <c r="I142" s="182"/>
      <c r="J142" s="182"/>
      <c r="K142" s="182"/>
      <c r="L142" s="182"/>
      <c r="M142" s="182"/>
      <c r="N142" s="182"/>
      <c r="O142" s="182"/>
      <c r="P142" s="187"/>
      <c r="Q142" s="363">
        <v>4.25</v>
      </c>
      <c r="R142" s="364"/>
      <c r="S142" s="365">
        <f>SUM(Q142:R142)</f>
        <v>4.25</v>
      </c>
      <c r="T142" s="405"/>
      <c r="U142" s="405"/>
      <c r="V142" s="405"/>
      <c r="W142" s="405"/>
      <c r="X142" s="406"/>
      <c r="Y142" s="405"/>
      <c r="Z142" s="405"/>
      <c r="AA142" s="405"/>
      <c r="AB142" s="405"/>
    </row>
    <row r="143" spans="1:28" ht="14.25" x14ac:dyDescent="0.2">
      <c r="A143" s="186">
        <v>46101</v>
      </c>
      <c r="B143" s="186">
        <v>46101</v>
      </c>
      <c r="C143" s="186"/>
      <c r="D143" s="186"/>
      <c r="E143" s="171" t="s">
        <v>69</v>
      </c>
      <c r="F143" s="171" t="s">
        <v>732</v>
      </c>
      <c r="G143" s="171"/>
      <c r="H143" s="182"/>
      <c r="I143" s="182"/>
      <c r="J143" s="182"/>
      <c r="K143" s="182"/>
      <c r="L143" s="182">
        <v>47</v>
      </c>
      <c r="M143" s="182"/>
      <c r="N143" s="182"/>
      <c r="O143" s="182"/>
      <c r="P143" s="182"/>
      <c r="Q143" s="363">
        <f t="shared" si="0"/>
        <v>47</v>
      </c>
      <c r="R143" s="364"/>
      <c r="S143" s="365">
        <f t="shared" si="1"/>
        <v>47</v>
      </c>
      <c r="T143" s="405"/>
      <c r="U143" s="405"/>
      <c r="V143" s="405"/>
      <c r="W143" s="405"/>
      <c r="X143" s="406"/>
      <c r="Y143" s="405"/>
      <c r="Z143" s="405"/>
      <c r="AA143" s="405"/>
      <c r="AB143" s="405"/>
    </row>
    <row r="144" spans="1:28" ht="14.25" x14ac:dyDescent="0.2">
      <c r="A144" s="171"/>
      <c r="B144" s="249">
        <v>46106</v>
      </c>
      <c r="C144" s="249"/>
      <c r="D144" s="288"/>
      <c r="E144" s="189" t="s">
        <v>69</v>
      </c>
      <c r="F144" s="171" t="s">
        <v>559</v>
      </c>
      <c r="G144" s="171"/>
      <c r="H144" s="182"/>
      <c r="I144" s="182">
        <v>26</v>
      </c>
      <c r="J144" s="182"/>
      <c r="K144" s="182"/>
      <c r="L144" s="182"/>
      <c r="M144" s="182"/>
      <c r="N144" s="182"/>
      <c r="O144" s="182"/>
      <c r="P144" s="182"/>
      <c r="Q144" s="366">
        <v>26</v>
      </c>
      <c r="R144" s="364"/>
      <c r="S144" s="365">
        <v>26</v>
      </c>
      <c r="T144" s="405"/>
      <c r="U144" s="405"/>
      <c r="V144" s="405"/>
      <c r="W144" s="405"/>
      <c r="X144" s="406"/>
      <c r="Y144" s="405"/>
      <c r="Z144" s="405"/>
      <c r="AA144" s="405"/>
      <c r="AB144" s="405"/>
    </row>
    <row r="145" spans="1:28" ht="14.25" x14ac:dyDescent="0.2">
      <c r="A145" s="287">
        <v>46108</v>
      </c>
      <c r="B145" s="195">
        <v>46111</v>
      </c>
      <c r="C145" s="195">
        <v>46092</v>
      </c>
      <c r="D145" s="353">
        <v>972098196</v>
      </c>
      <c r="E145" s="171" t="s">
        <v>67</v>
      </c>
      <c r="F145" s="171" t="s">
        <v>733</v>
      </c>
      <c r="G145" s="171"/>
      <c r="H145" s="404">
        <v>42</v>
      </c>
      <c r="I145" s="404"/>
      <c r="J145" s="404"/>
      <c r="K145" s="404"/>
      <c r="L145" s="404"/>
      <c r="M145" s="404"/>
      <c r="N145" s="404"/>
      <c r="O145" s="404"/>
      <c r="P145" s="404"/>
      <c r="Q145" s="363">
        <v>35</v>
      </c>
      <c r="R145" s="363">
        <v>7</v>
      </c>
      <c r="S145" s="378">
        <v>42</v>
      </c>
      <c r="T145" s="405"/>
      <c r="U145" s="405"/>
      <c r="V145" s="405"/>
      <c r="W145" s="405"/>
      <c r="X145" s="406"/>
      <c r="Y145" s="405"/>
      <c r="Z145" s="405"/>
      <c r="AA145" s="405"/>
      <c r="AB145" s="405"/>
    </row>
    <row r="146" spans="1:28" ht="14.25" x14ac:dyDescent="0.2">
      <c r="A146" s="186">
        <v>46108</v>
      </c>
      <c r="B146" s="186">
        <v>46111</v>
      </c>
      <c r="C146" s="186">
        <v>46105</v>
      </c>
      <c r="D146" s="186"/>
      <c r="E146" s="189" t="s">
        <v>67</v>
      </c>
      <c r="F146" s="171" t="s">
        <v>734</v>
      </c>
      <c r="G146" s="171"/>
      <c r="H146" s="182"/>
      <c r="I146" s="182">
        <v>423.1</v>
      </c>
      <c r="J146" s="182"/>
      <c r="K146" s="182"/>
      <c r="L146" s="182"/>
      <c r="M146" s="182"/>
      <c r="N146" s="182"/>
      <c r="O146" s="182"/>
      <c r="P146" s="182"/>
      <c r="Q146" s="363">
        <f t="shared" ref="Q146:Q149" si="4">SUM(H146:P146)</f>
        <v>423.1</v>
      </c>
      <c r="R146" s="364"/>
      <c r="S146" s="365">
        <f t="shared" ref="S146:S149" si="5">SUM(Q146:R146)</f>
        <v>423.1</v>
      </c>
      <c r="T146" s="405"/>
      <c r="U146" s="405"/>
      <c r="V146" s="405"/>
      <c r="W146" s="405"/>
      <c r="X146" s="406"/>
      <c r="Y146" s="405"/>
      <c r="Z146" s="405"/>
      <c r="AA146" s="405"/>
      <c r="AB146" s="405"/>
    </row>
    <row r="147" spans="1:28" ht="14.25" x14ac:dyDescent="0.2">
      <c r="A147" s="186">
        <v>46108</v>
      </c>
      <c r="B147" s="186">
        <v>46111</v>
      </c>
      <c r="C147" s="186">
        <v>46106</v>
      </c>
      <c r="D147" s="288" t="s">
        <v>706</v>
      </c>
      <c r="E147" s="171" t="s">
        <v>67</v>
      </c>
      <c r="F147" s="171" t="s">
        <v>735</v>
      </c>
      <c r="G147" s="171"/>
      <c r="H147" s="182"/>
      <c r="I147" s="182"/>
      <c r="J147" s="182"/>
      <c r="K147" s="182">
        <v>112.8</v>
      </c>
      <c r="L147" s="182"/>
      <c r="M147" s="182"/>
      <c r="N147" s="182"/>
      <c r="O147" s="182"/>
      <c r="P147" s="182"/>
      <c r="Q147" s="363">
        <f t="shared" si="4"/>
        <v>112.8</v>
      </c>
      <c r="R147" s="364">
        <v>22.56</v>
      </c>
      <c r="S147" s="365">
        <f t="shared" si="5"/>
        <v>135.35999999999999</v>
      </c>
      <c r="T147" s="405"/>
      <c r="U147" s="405"/>
      <c r="V147" s="405"/>
      <c r="W147" s="405"/>
      <c r="X147" s="405"/>
      <c r="Y147" s="405"/>
      <c r="Z147" s="405"/>
      <c r="AA147" s="405"/>
      <c r="AB147" s="405"/>
    </row>
    <row r="148" spans="1:28" ht="14.25" x14ac:dyDescent="0.2">
      <c r="A148" s="186">
        <v>46108</v>
      </c>
      <c r="B148" s="186">
        <v>46111</v>
      </c>
      <c r="C148" s="186">
        <v>46112</v>
      </c>
      <c r="D148" s="186"/>
      <c r="E148" s="171" t="s">
        <v>67</v>
      </c>
      <c r="F148" s="193" t="s">
        <v>736</v>
      </c>
      <c r="G148" s="171"/>
      <c r="H148" s="182"/>
      <c r="I148" s="182">
        <v>411.24</v>
      </c>
      <c r="J148" s="182"/>
      <c r="K148" s="182"/>
      <c r="L148" s="182"/>
      <c r="M148" s="182"/>
      <c r="N148" s="182"/>
      <c r="O148" s="182"/>
      <c r="P148" s="182"/>
      <c r="Q148" s="363">
        <f t="shared" si="4"/>
        <v>411.24</v>
      </c>
      <c r="R148" s="364"/>
      <c r="S148" s="365">
        <f t="shared" si="5"/>
        <v>411.24</v>
      </c>
      <c r="T148" s="405"/>
      <c r="U148" s="405"/>
      <c r="V148" s="405"/>
      <c r="W148" s="405"/>
      <c r="X148" s="405"/>
      <c r="Y148" s="405"/>
      <c r="Z148" s="405"/>
      <c r="AA148" s="405"/>
      <c r="AB148" s="405"/>
    </row>
    <row r="149" spans="1:28" ht="14.25" x14ac:dyDescent="0.2">
      <c r="A149" s="186">
        <v>46108</v>
      </c>
      <c r="B149" s="186">
        <v>46111</v>
      </c>
      <c r="C149" s="186">
        <v>46102</v>
      </c>
      <c r="D149" s="392">
        <v>142204125</v>
      </c>
      <c r="E149" s="171" t="s">
        <v>67</v>
      </c>
      <c r="F149" s="171" t="s">
        <v>737</v>
      </c>
      <c r="G149" s="171"/>
      <c r="H149" s="182"/>
      <c r="I149" s="403"/>
      <c r="J149" s="182"/>
      <c r="K149" s="182"/>
      <c r="L149" s="182">
        <v>100</v>
      </c>
      <c r="M149" s="182"/>
      <c r="N149" s="182"/>
      <c r="O149" s="182"/>
      <c r="P149" s="182"/>
      <c r="Q149" s="363">
        <f t="shared" si="4"/>
        <v>100</v>
      </c>
      <c r="R149" s="364">
        <v>20</v>
      </c>
      <c r="S149" s="365">
        <f t="shared" si="5"/>
        <v>120</v>
      </c>
      <c r="T149" s="405"/>
      <c r="U149" s="405"/>
      <c r="V149" s="405"/>
      <c r="W149" s="405"/>
      <c r="X149" s="405"/>
      <c r="Y149" s="405"/>
      <c r="Z149" s="405"/>
      <c r="AA149" s="405"/>
      <c r="AB149" s="405"/>
    </row>
    <row r="150" spans="1:28" ht="14.25" x14ac:dyDescent="0.2">
      <c r="A150" s="186">
        <v>46108</v>
      </c>
      <c r="B150" s="186">
        <v>46111</v>
      </c>
      <c r="C150" s="171"/>
      <c r="D150" s="171"/>
      <c r="E150" s="189" t="s">
        <v>69</v>
      </c>
      <c r="F150" s="171" t="s">
        <v>561</v>
      </c>
      <c r="G150" s="171"/>
      <c r="H150" s="182"/>
      <c r="I150" s="182"/>
      <c r="J150" s="182"/>
      <c r="K150" s="182"/>
      <c r="L150" s="182"/>
      <c r="M150" s="182"/>
      <c r="N150" s="251"/>
      <c r="O150" s="182">
        <v>100</v>
      </c>
      <c r="P150" s="251"/>
      <c r="Q150" s="366">
        <v>100</v>
      </c>
      <c r="R150" s="390"/>
      <c r="S150" s="365">
        <v>100</v>
      </c>
      <c r="T150" s="405"/>
      <c r="U150" s="405"/>
      <c r="V150" s="405"/>
      <c r="W150" s="405"/>
      <c r="X150" s="405"/>
      <c r="Y150" s="405"/>
      <c r="Z150" s="405"/>
      <c r="AA150" s="405"/>
      <c r="AB150" s="405"/>
    </row>
    <row r="151" spans="1:28" ht="14.25" x14ac:dyDescent="0.2">
      <c r="A151" s="186"/>
      <c r="B151" s="186"/>
      <c r="C151" s="186"/>
      <c r="D151" s="186"/>
      <c r="E151" s="189"/>
      <c r="F151" s="171"/>
      <c r="G151" s="171"/>
      <c r="H151" s="182"/>
      <c r="I151" s="182"/>
      <c r="J151" s="182"/>
      <c r="K151" s="182"/>
      <c r="L151" s="182"/>
      <c r="M151" s="182"/>
      <c r="N151" s="182"/>
      <c r="O151" s="182"/>
      <c r="P151" s="182"/>
      <c r="Q151" s="363">
        <f t="shared" ref="Q151:Q153" si="6">SUM(H151:P151)</f>
        <v>0</v>
      </c>
      <c r="R151" s="364"/>
      <c r="S151" s="365">
        <f t="shared" ref="S151:S153" si="7">SUM(Q151:R151)</f>
        <v>0</v>
      </c>
      <c r="T151" s="405"/>
      <c r="U151" s="405"/>
      <c r="V151" s="405"/>
      <c r="W151" s="405"/>
      <c r="X151" s="405"/>
      <c r="Y151" s="405"/>
      <c r="Z151" s="405"/>
      <c r="AA151" s="405"/>
      <c r="AB151" s="405"/>
    </row>
    <row r="152" spans="1:28" ht="14.25" x14ac:dyDescent="0.2">
      <c r="A152" s="186"/>
      <c r="B152" s="186"/>
      <c r="C152" s="186"/>
      <c r="D152" s="186"/>
      <c r="E152" s="171"/>
      <c r="F152" s="171"/>
      <c r="G152" s="171"/>
      <c r="H152" s="182"/>
      <c r="I152" s="182"/>
      <c r="J152" s="182"/>
      <c r="K152" s="182"/>
      <c r="L152" s="182"/>
      <c r="M152" s="182"/>
      <c r="N152" s="182"/>
      <c r="O152" s="182"/>
      <c r="P152" s="182"/>
      <c r="Q152" s="363">
        <f t="shared" si="6"/>
        <v>0</v>
      </c>
      <c r="R152" s="364"/>
      <c r="S152" s="365">
        <f t="shared" si="7"/>
        <v>0</v>
      </c>
      <c r="T152" s="405"/>
      <c r="U152" s="405"/>
      <c r="V152" s="405"/>
      <c r="W152" s="405"/>
      <c r="X152" s="405"/>
      <c r="Y152" s="405"/>
      <c r="Z152" s="405"/>
      <c r="AA152" s="405"/>
      <c r="AB152" s="405"/>
    </row>
    <row r="153" spans="1:28" ht="14.25" x14ac:dyDescent="0.2">
      <c r="A153" s="186"/>
      <c r="B153" s="186"/>
      <c r="C153" s="186"/>
      <c r="D153" s="186"/>
      <c r="E153" s="171"/>
      <c r="F153" s="171"/>
      <c r="G153" s="171"/>
      <c r="H153" s="182"/>
      <c r="I153" s="182"/>
      <c r="J153" s="182"/>
      <c r="K153" s="182"/>
      <c r="L153" s="182"/>
      <c r="M153" s="182"/>
      <c r="N153" s="182"/>
      <c r="O153" s="182"/>
      <c r="P153" s="182"/>
      <c r="Q153" s="363">
        <f t="shared" si="6"/>
        <v>0</v>
      </c>
      <c r="R153" s="364"/>
      <c r="S153" s="365">
        <f t="shared" si="7"/>
        <v>0</v>
      </c>
      <c r="T153" s="405"/>
      <c r="U153" s="405"/>
      <c r="V153" s="405"/>
      <c r="W153" s="405"/>
      <c r="X153" s="405"/>
      <c r="Y153" s="405"/>
      <c r="Z153" s="405"/>
      <c r="AA153" s="405"/>
      <c r="AB153" s="405"/>
    </row>
    <row r="154" spans="1:28" ht="15.75" x14ac:dyDescent="0.25">
      <c r="F154"/>
      <c r="G154" s="424" t="s">
        <v>738</v>
      </c>
      <c r="H154" s="421">
        <f t="shared" ref="H154:M154" si="8">SUM(H3:H153)</f>
        <v>2806.65</v>
      </c>
      <c r="I154" s="421">
        <f t="shared" si="8"/>
        <v>7890.88</v>
      </c>
      <c r="J154" s="421">
        <f t="shared" si="8"/>
        <v>1132</v>
      </c>
      <c r="K154" s="421">
        <f t="shared" si="8"/>
        <v>5883.81</v>
      </c>
      <c r="L154" s="421">
        <f t="shared" si="8"/>
        <v>674.82999999999993</v>
      </c>
      <c r="M154" s="421">
        <f t="shared" si="8"/>
        <v>850</v>
      </c>
      <c r="N154" s="426">
        <v>0</v>
      </c>
      <c r="O154" s="421">
        <f>SUM(O3:O153)</f>
        <v>27497.170000000002</v>
      </c>
      <c r="P154" s="421">
        <f>SUM(P3:P153)</f>
        <v>617.94000000000005</v>
      </c>
      <c r="Q154" s="421">
        <f>SUM(Q3:Q153)</f>
        <v>47346.279999999992</v>
      </c>
      <c r="R154" s="422">
        <f>SUM(R3:R153)</f>
        <v>6314.7300000000005</v>
      </c>
      <c r="S154" s="423">
        <f>SUM(S3:S153)</f>
        <v>53661.009999999995</v>
      </c>
      <c r="T154" s="405"/>
      <c r="U154" s="405"/>
      <c r="V154" s="405"/>
      <c r="W154" s="405"/>
      <c r="X154" s="405"/>
      <c r="Y154" s="405"/>
      <c r="Z154" s="405"/>
      <c r="AA154" s="405"/>
      <c r="AB154" s="405"/>
    </row>
    <row r="155" spans="1:28" ht="15.75" x14ac:dyDescent="0.25">
      <c r="F155"/>
      <c r="G155" s="424" t="s">
        <v>739</v>
      </c>
      <c r="H155" s="425">
        <v>3500</v>
      </c>
      <c r="I155" s="425">
        <v>9500</v>
      </c>
      <c r="J155" s="425">
        <v>1250</v>
      </c>
      <c r="K155" s="425">
        <v>9000</v>
      </c>
      <c r="L155" s="425">
        <v>500</v>
      </c>
      <c r="M155" s="425">
        <v>2000</v>
      </c>
      <c r="N155" s="425">
        <v>1500</v>
      </c>
      <c r="O155" s="425">
        <v>14007</v>
      </c>
      <c r="P155" s="425">
        <v>1000</v>
      </c>
      <c r="Q155" s="425">
        <f>SUM(H155:P155)</f>
        <v>42257</v>
      </c>
      <c r="R155" s="425"/>
      <c r="S155" s="135"/>
      <c r="T155" s="411" t="s">
        <v>742</v>
      </c>
      <c r="U155" s="405"/>
      <c r="V155" s="405"/>
      <c r="W155" s="405"/>
      <c r="X155" s="405"/>
      <c r="Y155" s="405"/>
      <c r="Z155" s="405"/>
      <c r="AA155" s="405"/>
      <c r="AB155" s="405"/>
    </row>
    <row r="156" spans="1:28" ht="15.75" x14ac:dyDescent="0.25">
      <c r="F156"/>
      <c r="G156" s="424" t="s">
        <v>740</v>
      </c>
      <c r="H156" s="425">
        <v>3100</v>
      </c>
      <c r="I156" s="425">
        <v>9500</v>
      </c>
      <c r="J156" s="425">
        <v>3500</v>
      </c>
      <c r="K156" s="425">
        <v>9000</v>
      </c>
      <c r="L156" s="425">
        <v>1000</v>
      </c>
      <c r="M156" s="425">
        <v>2100</v>
      </c>
      <c r="N156" s="425">
        <v>1000</v>
      </c>
      <c r="O156" s="425">
        <v>0</v>
      </c>
      <c r="P156" s="425">
        <v>5000</v>
      </c>
      <c r="Q156" s="425">
        <f>SUM(H156:P156)</f>
        <v>34200</v>
      </c>
      <c r="R156" s="425"/>
      <c r="S156"/>
      <c r="T156" s="411" t="s">
        <v>741</v>
      </c>
      <c r="U156" s="405"/>
      <c r="V156" s="405"/>
      <c r="W156" s="405"/>
      <c r="X156" s="405"/>
      <c r="Y156" s="405"/>
      <c r="Z156" s="405"/>
      <c r="AA156" s="405"/>
      <c r="AB156" s="405"/>
    </row>
    <row r="157" spans="1:28" x14ac:dyDescent="0.2">
      <c r="F157"/>
      <c r="G157"/>
      <c r="H157"/>
      <c r="I157"/>
      <c r="J157"/>
      <c r="K157" s="163"/>
      <c r="L157"/>
      <c r="M157"/>
      <c r="N157"/>
      <c r="O157"/>
      <c r="P157"/>
      <c r="Q157"/>
      <c r="R157"/>
      <c r="S157"/>
      <c r="T157" s="405"/>
      <c r="U157" s="405"/>
      <c r="V157" s="405"/>
      <c r="W157" s="405"/>
      <c r="X157" s="405"/>
      <c r="Y157" s="405"/>
      <c r="Z157" s="405"/>
      <c r="AA157" s="405"/>
      <c r="AB157" s="405"/>
    </row>
    <row r="158" spans="1:28" x14ac:dyDescent="0.2">
      <c r="F158"/>
      <c r="G158"/>
      <c r="H158"/>
      <c r="I158"/>
      <c r="J158"/>
      <c r="K158" s="163"/>
      <c r="L158"/>
      <c r="M158"/>
      <c r="N158"/>
      <c r="O158"/>
      <c r="P158"/>
      <c r="Q158"/>
      <c r="R158"/>
      <c r="S158"/>
      <c r="T158" s="405"/>
      <c r="U158" s="405"/>
      <c r="V158" s="405"/>
      <c r="W158" s="405"/>
      <c r="X158" s="405"/>
      <c r="Y158" s="405"/>
      <c r="Z158" s="405"/>
      <c r="AA158" s="405"/>
      <c r="AB158" s="405"/>
    </row>
    <row r="159" spans="1:28" ht="12.75" customHeight="1" x14ac:dyDescent="0.2">
      <c r="F159"/>
      <c r="G159"/>
      <c r="H159"/>
      <c r="I159"/>
      <c r="J159"/>
      <c r="K159" s="163"/>
      <c r="L159"/>
      <c r="M159"/>
      <c r="N159"/>
      <c r="O159"/>
      <c r="P159"/>
      <c r="Q159"/>
      <c r="R159"/>
      <c r="S159"/>
      <c r="T159" s="405"/>
      <c r="U159" s="405"/>
      <c r="V159" s="405"/>
      <c r="W159" s="405"/>
      <c r="X159" s="405"/>
      <c r="Y159" s="405"/>
      <c r="Z159" s="405"/>
      <c r="AA159" s="405"/>
      <c r="AB159" s="405"/>
    </row>
    <row r="160" spans="1:28" x14ac:dyDescent="0.2">
      <c r="F160"/>
      <c r="G160"/>
      <c r="H160"/>
      <c r="I160"/>
      <c r="J160"/>
      <c r="K160" s="163"/>
      <c r="L160"/>
      <c r="M160"/>
      <c r="N160"/>
      <c r="O160"/>
      <c r="P160"/>
      <c r="Q160"/>
      <c r="R160"/>
      <c r="S160"/>
      <c r="T160" s="405"/>
      <c r="U160" s="405"/>
      <c r="V160" s="405"/>
      <c r="W160" s="405"/>
      <c r="X160" s="405"/>
      <c r="Y160" s="405"/>
      <c r="Z160" s="405"/>
      <c r="AA160" s="405"/>
      <c r="AB160" s="405"/>
    </row>
    <row r="161" spans="6:28" x14ac:dyDescent="0.2">
      <c r="F161"/>
      <c r="G161"/>
      <c r="H161"/>
      <c r="I161"/>
      <c r="J161"/>
      <c r="K161" s="163"/>
      <c r="L161"/>
      <c r="M161"/>
      <c r="N161"/>
      <c r="O161"/>
      <c r="P161"/>
      <c r="Q161"/>
      <c r="R161"/>
      <c r="S161"/>
      <c r="T161" s="405"/>
      <c r="U161" s="405"/>
      <c r="V161" s="405"/>
      <c r="W161" s="405"/>
      <c r="X161" s="405"/>
      <c r="Y161" s="405"/>
      <c r="Z161" s="405"/>
      <c r="AA161" s="405"/>
      <c r="AB161" s="405"/>
    </row>
    <row r="162" spans="6:28" x14ac:dyDescent="0.2">
      <c r="F162"/>
      <c r="G162"/>
      <c r="H162"/>
      <c r="I162"/>
      <c r="J162"/>
      <c r="K162" s="163"/>
      <c r="L162"/>
      <c r="M162"/>
      <c r="N162"/>
      <c r="O162"/>
      <c r="P162"/>
      <c r="Q162"/>
      <c r="R162"/>
      <c r="S162"/>
      <c r="T162" s="405"/>
      <c r="U162" s="405"/>
      <c r="V162" s="405"/>
      <c r="W162" s="405"/>
      <c r="X162" s="405"/>
      <c r="Y162" s="405"/>
      <c r="Z162" s="405"/>
      <c r="AA162" s="405"/>
      <c r="AB162" s="405"/>
    </row>
    <row r="163" spans="6:28" x14ac:dyDescent="0.2">
      <c r="F163"/>
      <c r="G163"/>
      <c r="H163"/>
      <c r="I163"/>
      <c r="J163"/>
      <c r="K163" s="163"/>
      <c r="L163"/>
      <c r="M163"/>
      <c r="N163"/>
      <c r="O163"/>
      <c r="P163"/>
      <c r="Q163"/>
      <c r="R163"/>
      <c r="S163"/>
      <c r="T163" s="405"/>
      <c r="U163" s="405"/>
      <c r="V163" s="405"/>
      <c r="W163" s="405"/>
      <c r="X163" s="405"/>
      <c r="Y163" s="405"/>
      <c r="Z163" s="405"/>
      <c r="AA163" s="405"/>
      <c r="AB163" s="405"/>
    </row>
    <row r="164" spans="6:28" ht="12.75" customHeight="1" x14ac:dyDescent="0.2">
      <c r="F164"/>
      <c r="G164"/>
      <c r="H164"/>
      <c r="I164"/>
      <c r="J164"/>
      <c r="K164" s="163"/>
      <c r="L164"/>
      <c r="M164"/>
      <c r="N164"/>
      <c r="O164"/>
      <c r="P164"/>
      <c r="Q164"/>
      <c r="R164"/>
      <c r="S164"/>
      <c r="T164" s="405"/>
      <c r="U164" s="405"/>
      <c r="V164" s="405"/>
      <c r="W164" s="405"/>
      <c r="X164" s="405"/>
      <c r="Y164" s="405"/>
      <c r="Z164" s="405"/>
      <c r="AA164" s="405"/>
      <c r="AB164" s="405"/>
    </row>
    <row r="165" spans="6:28" x14ac:dyDescent="0.2">
      <c r="F165"/>
      <c r="G165"/>
      <c r="H165"/>
      <c r="I165"/>
      <c r="J165"/>
      <c r="K165" s="163"/>
      <c r="L165"/>
      <c r="M165"/>
      <c r="N165"/>
      <c r="O165"/>
      <c r="P165"/>
      <c r="Q165"/>
      <c r="R165"/>
      <c r="S165"/>
      <c r="T165" s="405"/>
      <c r="U165" s="405"/>
      <c r="V165" s="405"/>
      <c r="W165" s="405"/>
      <c r="X165" s="405"/>
      <c r="Y165" s="405"/>
      <c r="Z165" s="405"/>
      <c r="AA165" s="405"/>
      <c r="AB165" s="405"/>
    </row>
    <row r="166" spans="6:28" x14ac:dyDescent="0.2">
      <c r="F166"/>
      <c r="G166"/>
      <c r="H166"/>
      <c r="I166"/>
      <c r="J166"/>
      <c r="K166" s="163"/>
      <c r="L166"/>
      <c r="M166"/>
      <c r="N166"/>
      <c r="O166"/>
      <c r="P166"/>
      <c r="Q166"/>
      <c r="R166"/>
      <c r="S166"/>
      <c r="T166" s="405"/>
      <c r="U166" s="405"/>
      <c r="V166" s="405"/>
      <c r="W166" s="405"/>
      <c r="X166" s="405"/>
      <c r="Y166" s="405"/>
      <c r="Z166" s="405"/>
      <c r="AA166" s="405"/>
      <c r="AB166" s="405"/>
    </row>
    <row r="167" spans="6:28" x14ac:dyDescent="0.2">
      <c r="F167"/>
      <c r="G167"/>
      <c r="H167"/>
      <c r="I167"/>
      <c r="J167"/>
      <c r="K167" s="163"/>
      <c r="L167"/>
      <c r="M167"/>
      <c r="N167"/>
      <c r="O167"/>
      <c r="P167"/>
      <c r="Q167"/>
      <c r="R167"/>
      <c r="S167"/>
      <c r="T167" s="405"/>
      <c r="U167" s="405"/>
      <c r="V167" s="405"/>
      <c r="W167" s="405"/>
      <c r="X167" s="405"/>
      <c r="Y167" s="405"/>
      <c r="Z167" s="405"/>
      <c r="AA167" s="405"/>
      <c r="AB167" s="405"/>
    </row>
    <row r="168" spans="6:28" x14ac:dyDescent="0.2">
      <c r="F168"/>
      <c r="G168"/>
      <c r="H168"/>
      <c r="I168"/>
      <c r="J168"/>
      <c r="K168" s="163"/>
      <c r="L168"/>
      <c r="M168"/>
      <c r="N168"/>
      <c r="O168"/>
      <c r="P168"/>
      <c r="Q168"/>
      <c r="R168"/>
      <c r="S168"/>
      <c r="T168" s="405"/>
      <c r="U168" s="405"/>
      <c r="V168" s="405"/>
      <c r="W168" s="405"/>
      <c r="X168" s="405"/>
      <c r="Y168" s="405"/>
      <c r="Z168" s="405"/>
      <c r="AA168" s="405"/>
      <c r="AB168" s="405"/>
    </row>
    <row r="169" spans="6:28" x14ac:dyDescent="0.2">
      <c r="F169"/>
      <c r="G169"/>
      <c r="H169"/>
      <c r="I169"/>
      <c r="J169"/>
      <c r="K169" s="163"/>
      <c r="L169"/>
      <c r="M169"/>
      <c r="N169"/>
      <c r="O169"/>
      <c r="P169"/>
      <c r="Q169"/>
      <c r="R169"/>
      <c r="S169"/>
      <c r="T169" s="405"/>
      <c r="U169" s="405"/>
      <c r="V169" s="405"/>
      <c r="W169" s="405"/>
      <c r="X169" s="405"/>
      <c r="Y169" s="405"/>
      <c r="Z169" s="405"/>
      <c r="AA169" s="405"/>
      <c r="AB169" s="405"/>
    </row>
    <row r="170" spans="6:28" x14ac:dyDescent="0.2">
      <c r="F170"/>
      <c r="G170"/>
      <c r="H170"/>
      <c r="I170"/>
      <c r="J170"/>
      <c r="K170" s="163"/>
      <c r="L170"/>
      <c r="M170"/>
      <c r="N170"/>
      <c r="O170"/>
      <c r="P170"/>
      <c r="Q170"/>
      <c r="R170"/>
      <c r="S170"/>
      <c r="T170" s="405"/>
      <c r="U170" s="405"/>
      <c r="V170" s="405"/>
      <c r="W170" s="405"/>
      <c r="X170" s="405"/>
      <c r="Y170" s="405"/>
      <c r="Z170" s="405"/>
      <c r="AA170" s="405"/>
      <c r="AB170" s="405"/>
    </row>
    <row r="171" spans="6:28" x14ac:dyDescent="0.2">
      <c r="F171"/>
      <c r="G171"/>
      <c r="H171"/>
      <c r="I171"/>
      <c r="J171"/>
      <c r="K171" s="163"/>
      <c r="L171"/>
      <c r="M171"/>
      <c r="N171"/>
      <c r="O171"/>
      <c r="P171"/>
      <c r="Q171"/>
      <c r="R171"/>
      <c r="S171"/>
      <c r="T171" s="405"/>
      <c r="U171" s="405"/>
      <c r="V171" s="405"/>
      <c r="W171" s="405"/>
      <c r="X171" s="405"/>
      <c r="Y171" s="405"/>
      <c r="Z171" s="405"/>
      <c r="AA171" s="405"/>
      <c r="AB171" s="405"/>
    </row>
    <row r="172" spans="6:28" x14ac:dyDescent="0.2">
      <c r="F172"/>
      <c r="G172"/>
      <c r="H172"/>
      <c r="I172"/>
      <c r="J172"/>
      <c r="K172" s="163"/>
      <c r="L172"/>
      <c r="M172"/>
      <c r="N172"/>
      <c r="O172"/>
      <c r="P172"/>
      <c r="Q172"/>
      <c r="R172"/>
      <c r="S172"/>
      <c r="T172" s="405"/>
      <c r="U172" s="405"/>
      <c r="V172" s="405"/>
      <c r="W172" s="405"/>
      <c r="X172" s="405"/>
      <c r="Y172" s="405"/>
      <c r="Z172" s="405"/>
      <c r="AA172" s="405"/>
      <c r="AB172" s="405"/>
    </row>
    <row r="173" spans="6:28" x14ac:dyDescent="0.2">
      <c r="F173"/>
      <c r="G173"/>
      <c r="H173"/>
      <c r="I173"/>
      <c r="J173"/>
      <c r="K173" s="163"/>
      <c r="L173"/>
      <c r="M173"/>
      <c r="N173"/>
      <c r="O173"/>
      <c r="P173"/>
      <c r="Q173"/>
      <c r="R173"/>
      <c r="S173"/>
      <c r="T173" s="405"/>
      <c r="U173" s="405"/>
      <c r="V173" s="405"/>
      <c r="W173" s="405"/>
      <c r="X173" s="405"/>
      <c r="Y173" s="405"/>
      <c r="Z173" s="405"/>
      <c r="AA173" s="405"/>
      <c r="AB173" s="405"/>
    </row>
    <row r="174" spans="6:28" x14ac:dyDescent="0.2">
      <c r="F174"/>
      <c r="G174"/>
      <c r="H174"/>
      <c r="I174"/>
      <c r="J174"/>
      <c r="K174" s="163"/>
      <c r="L174"/>
      <c r="M174"/>
      <c r="N174"/>
      <c r="O174"/>
      <c r="P174"/>
      <c r="Q174"/>
      <c r="R174"/>
      <c r="S174"/>
      <c r="T174" s="405"/>
      <c r="U174" s="405"/>
      <c r="V174" s="405"/>
      <c r="W174" s="405"/>
      <c r="X174" s="405"/>
      <c r="Y174" s="405"/>
      <c r="Z174" s="405"/>
      <c r="AA174" s="405"/>
      <c r="AB174" s="405"/>
    </row>
    <row r="175" spans="6:28" x14ac:dyDescent="0.2">
      <c r="F175"/>
      <c r="G175"/>
      <c r="H175"/>
      <c r="I175"/>
      <c r="J175"/>
      <c r="K175" s="163"/>
      <c r="L175"/>
      <c r="M175"/>
      <c r="N175"/>
      <c r="O175"/>
      <c r="P175"/>
      <c r="Q175"/>
      <c r="R175"/>
      <c r="S175"/>
      <c r="T175" s="405"/>
      <c r="U175" s="405"/>
      <c r="V175" s="405"/>
      <c r="W175" s="405"/>
      <c r="X175" s="405"/>
      <c r="Y175" s="405"/>
      <c r="Z175" s="405"/>
      <c r="AA175" s="405"/>
      <c r="AB175" s="405"/>
    </row>
    <row r="176" spans="6:28" x14ac:dyDescent="0.2">
      <c r="F176"/>
      <c r="G176"/>
      <c r="H176"/>
      <c r="I176"/>
      <c r="J176"/>
      <c r="K176" s="163"/>
      <c r="L176"/>
      <c r="M176"/>
      <c r="N176"/>
      <c r="O176"/>
      <c r="P176"/>
      <c r="Q176"/>
      <c r="R176"/>
      <c r="S176"/>
      <c r="T176" s="405"/>
      <c r="U176" s="405"/>
      <c r="V176" s="405"/>
      <c r="W176" s="405"/>
      <c r="X176" s="405"/>
      <c r="Y176" s="405"/>
      <c r="Z176" s="405"/>
      <c r="AA176" s="405"/>
      <c r="AB176" s="405"/>
    </row>
    <row r="177" spans="6:28" ht="12.75" customHeight="1" x14ac:dyDescent="0.2">
      <c r="F177"/>
      <c r="G177"/>
      <c r="H177"/>
      <c r="I177"/>
      <c r="J177"/>
      <c r="K177" s="163"/>
      <c r="L177"/>
      <c r="M177"/>
      <c r="N177"/>
      <c r="O177"/>
      <c r="P177"/>
      <c r="Q177"/>
      <c r="R177"/>
      <c r="S177"/>
      <c r="T177" s="405"/>
      <c r="U177" s="405"/>
      <c r="V177" s="405"/>
      <c r="W177" s="405"/>
      <c r="X177" s="405"/>
      <c r="Y177" s="405"/>
      <c r="Z177" s="405"/>
      <c r="AA177" s="405"/>
      <c r="AB177" s="405"/>
    </row>
    <row r="178" spans="6:28" ht="12.75" customHeight="1" x14ac:dyDescent="0.2">
      <c r="F178"/>
      <c r="G178"/>
      <c r="H178"/>
      <c r="I178"/>
      <c r="J178"/>
      <c r="K178" s="163"/>
      <c r="L178"/>
      <c r="M178"/>
      <c r="N178"/>
      <c r="O178"/>
      <c r="P178"/>
      <c r="Q178"/>
      <c r="R178"/>
      <c r="S178"/>
      <c r="T178" s="405"/>
      <c r="U178" s="405"/>
      <c r="V178" s="405"/>
      <c r="W178" s="405"/>
      <c r="X178" s="405"/>
      <c r="Y178" s="405"/>
      <c r="Z178" s="405"/>
      <c r="AA178" s="405"/>
      <c r="AB178" s="405"/>
    </row>
    <row r="179" spans="6:28" ht="12.75" customHeight="1" x14ac:dyDescent="0.2">
      <c r="F179"/>
      <c r="G179"/>
      <c r="H179"/>
      <c r="I179"/>
      <c r="J179"/>
      <c r="K179" s="163"/>
      <c r="L179"/>
      <c r="M179"/>
      <c r="N179"/>
      <c r="O179"/>
      <c r="P179"/>
      <c r="Q179"/>
      <c r="R179"/>
      <c r="S179"/>
      <c r="T179" s="405"/>
      <c r="U179" s="405"/>
      <c r="V179" s="405"/>
      <c r="W179" s="405"/>
      <c r="X179" s="405"/>
      <c r="Y179" s="405"/>
      <c r="Z179" s="405"/>
      <c r="AA179" s="405"/>
      <c r="AB179" s="405"/>
    </row>
    <row r="180" spans="6:28" ht="12.75" customHeight="1" x14ac:dyDescent="0.2">
      <c r="F180"/>
      <c r="G180"/>
      <c r="H180"/>
      <c r="I180"/>
      <c r="J180"/>
      <c r="K180" s="163"/>
      <c r="L180"/>
      <c r="M180"/>
      <c r="N180"/>
      <c r="O180"/>
      <c r="P180"/>
      <c r="Q180"/>
      <c r="R180"/>
      <c r="S180"/>
      <c r="T180" s="405"/>
      <c r="U180" s="405"/>
      <c r="V180" s="405"/>
      <c r="W180" s="405"/>
      <c r="X180" s="405"/>
      <c r="Y180" s="405"/>
      <c r="Z180" s="405"/>
      <c r="AA180" s="405"/>
      <c r="AB180" s="405"/>
    </row>
    <row r="181" spans="6:28" ht="12.75" customHeight="1" x14ac:dyDescent="0.2">
      <c r="F181"/>
      <c r="G181"/>
      <c r="H181"/>
      <c r="I181"/>
      <c r="J181"/>
      <c r="K181" s="163"/>
      <c r="L181"/>
      <c r="M181"/>
      <c r="N181"/>
      <c r="O181"/>
      <c r="P181"/>
      <c r="Q181"/>
      <c r="R181"/>
      <c r="S181"/>
      <c r="T181" s="405"/>
      <c r="U181" s="405"/>
      <c r="V181" s="405"/>
      <c r="W181" s="405"/>
      <c r="X181" s="405"/>
      <c r="Y181" s="405"/>
      <c r="Z181" s="405"/>
      <c r="AA181" s="405"/>
      <c r="AB181" s="405"/>
    </row>
    <row r="182" spans="6:28" ht="12.75" customHeight="1" x14ac:dyDescent="0.2">
      <c r="F182"/>
      <c r="G182"/>
      <c r="H182"/>
      <c r="I182"/>
      <c r="J182"/>
      <c r="K182" s="163"/>
      <c r="L182"/>
      <c r="M182"/>
      <c r="N182"/>
      <c r="O182"/>
      <c r="P182"/>
      <c r="Q182"/>
      <c r="R182"/>
      <c r="S182"/>
      <c r="T182" s="405"/>
      <c r="U182" s="405"/>
      <c r="V182" s="405"/>
      <c r="W182" s="405"/>
      <c r="X182" s="405"/>
      <c r="Y182" s="405"/>
      <c r="Z182" s="405"/>
      <c r="AA182" s="405"/>
      <c r="AB182" s="405"/>
    </row>
    <row r="183" spans="6:28" ht="12.75" customHeight="1" x14ac:dyDescent="0.2">
      <c r="F183"/>
      <c r="G183"/>
      <c r="H183"/>
      <c r="I183"/>
      <c r="J183"/>
      <c r="K183" s="163"/>
      <c r="L183"/>
      <c r="M183"/>
      <c r="N183"/>
      <c r="O183"/>
      <c r="P183"/>
      <c r="Q183"/>
      <c r="R183"/>
      <c r="S183"/>
      <c r="T183" s="405"/>
      <c r="U183" s="405"/>
      <c r="V183" s="405"/>
      <c r="W183" s="405"/>
      <c r="X183" s="405"/>
      <c r="Y183" s="405"/>
      <c r="Z183" s="405"/>
      <c r="AA183" s="405"/>
      <c r="AB183" s="405"/>
    </row>
    <row r="184" spans="6:28" ht="12.75" customHeight="1" x14ac:dyDescent="0.2">
      <c r="F184"/>
      <c r="G184"/>
      <c r="H184"/>
      <c r="I184"/>
      <c r="J184"/>
      <c r="K184" s="163"/>
      <c r="L184"/>
      <c r="M184"/>
      <c r="N184"/>
      <c r="O184"/>
      <c r="P184"/>
      <c r="Q184"/>
      <c r="R184"/>
      <c r="S184"/>
      <c r="T184" s="405"/>
      <c r="U184" s="405"/>
      <c r="V184" s="405"/>
      <c r="W184" s="405"/>
      <c r="X184" s="405"/>
      <c r="Y184" s="405"/>
      <c r="Z184" s="405"/>
      <c r="AA184" s="405"/>
      <c r="AB184" s="405"/>
    </row>
    <row r="185" spans="6:28" ht="12.75" customHeight="1" x14ac:dyDescent="0.2">
      <c r="F185"/>
      <c r="G185"/>
      <c r="H185"/>
      <c r="I185"/>
      <c r="J185"/>
      <c r="K185" s="163"/>
      <c r="L185"/>
      <c r="M185"/>
      <c r="N185"/>
      <c r="O185"/>
      <c r="P185"/>
      <c r="Q185"/>
      <c r="R185"/>
      <c r="S185"/>
      <c r="T185" s="405"/>
      <c r="U185" s="405"/>
      <c r="V185" s="405"/>
      <c r="W185" s="405"/>
      <c r="X185" s="405"/>
      <c r="Y185" s="405"/>
      <c r="Z185" s="405"/>
      <c r="AA185" s="405"/>
      <c r="AB185" s="405"/>
    </row>
    <row r="186" spans="6:28" ht="12.75" customHeight="1" x14ac:dyDescent="0.2">
      <c r="F186"/>
      <c r="G186"/>
      <c r="H186"/>
      <c r="I186"/>
      <c r="J186"/>
      <c r="K186" s="163"/>
      <c r="L186"/>
      <c r="M186"/>
      <c r="N186"/>
      <c r="O186"/>
      <c r="P186"/>
      <c r="Q186"/>
      <c r="R186"/>
      <c r="S186"/>
      <c r="T186" s="405"/>
      <c r="U186" s="405"/>
      <c r="V186" s="405"/>
      <c r="W186" s="405"/>
      <c r="X186" s="405"/>
      <c r="Y186" s="405"/>
      <c r="Z186" s="405"/>
      <c r="AA186" s="405"/>
      <c r="AB186" s="405"/>
    </row>
    <row r="187" spans="6:28" ht="12.75" customHeight="1" x14ac:dyDescent="0.2">
      <c r="F187"/>
      <c r="G187"/>
      <c r="H187"/>
      <c r="I187"/>
      <c r="J187"/>
      <c r="K187" s="163"/>
      <c r="L187"/>
      <c r="M187"/>
      <c r="N187"/>
      <c r="O187"/>
      <c r="P187"/>
      <c r="Q187"/>
      <c r="R187"/>
      <c r="S187"/>
      <c r="T187" s="405"/>
      <c r="U187" s="405"/>
      <c r="V187" s="405"/>
      <c r="W187" s="405"/>
      <c r="X187" s="405"/>
      <c r="Y187" s="405"/>
      <c r="Z187" s="405"/>
      <c r="AA187" s="405"/>
      <c r="AB187" s="405"/>
    </row>
    <row r="188" spans="6:28" ht="12.75" customHeight="1" x14ac:dyDescent="0.2">
      <c r="F188"/>
      <c r="G188"/>
      <c r="H188"/>
      <c r="I188"/>
      <c r="J188"/>
      <c r="K188" s="163"/>
      <c r="L188"/>
      <c r="M188"/>
      <c r="N188"/>
      <c r="O188"/>
      <c r="P188"/>
      <c r="Q188"/>
      <c r="R188"/>
      <c r="S188"/>
      <c r="T188" s="405"/>
      <c r="U188" s="405"/>
      <c r="V188" s="405"/>
      <c r="W188" s="405"/>
      <c r="X188" s="405"/>
      <c r="Y188" s="405"/>
      <c r="Z188" s="405"/>
      <c r="AA188" s="405"/>
      <c r="AB188" s="405"/>
    </row>
    <row r="189" spans="6:28" ht="12.75" customHeight="1" x14ac:dyDescent="0.2">
      <c r="F189"/>
      <c r="G189"/>
      <c r="H189"/>
      <c r="I189"/>
      <c r="J189"/>
      <c r="K189" s="163"/>
      <c r="L189"/>
      <c r="M189"/>
      <c r="N189"/>
      <c r="O189"/>
      <c r="P189"/>
      <c r="Q189"/>
      <c r="R189"/>
      <c r="S189"/>
      <c r="T189" s="405"/>
      <c r="U189" s="405"/>
      <c r="V189" s="405"/>
      <c r="W189" s="405"/>
      <c r="X189" s="405"/>
      <c r="Y189" s="405"/>
      <c r="Z189" s="405"/>
      <c r="AA189" s="405"/>
      <c r="AB189" s="405"/>
    </row>
    <row r="190" spans="6:28" ht="12.75" customHeight="1" x14ac:dyDescent="0.2">
      <c r="F190"/>
      <c r="G190"/>
      <c r="H190"/>
      <c r="I190"/>
      <c r="J190"/>
      <c r="K190" s="163"/>
      <c r="L190"/>
      <c r="M190"/>
      <c r="N190"/>
      <c r="O190"/>
      <c r="P190"/>
      <c r="Q190"/>
      <c r="R190"/>
      <c r="S190"/>
      <c r="T190" s="405"/>
      <c r="U190" s="405"/>
      <c r="V190" s="405"/>
      <c r="W190" s="405"/>
      <c r="X190" s="405"/>
      <c r="Y190" s="405"/>
      <c r="Z190" s="405"/>
      <c r="AA190" s="405"/>
      <c r="AB190" s="405"/>
    </row>
    <row r="191" spans="6:28" ht="12.75" customHeight="1" x14ac:dyDescent="0.2">
      <c r="F191"/>
      <c r="G191"/>
      <c r="H191"/>
      <c r="I191"/>
      <c r="J191"/>
      <c r="K191" s="163"/>
      <c r="L191"/>
      <c r="M191"/>
      <c r="N191"/>
      <c r="O191"/>
      <c r="P191"/>
      <c r="Q191"/>
      <c r="R191"/>
      <c r="S191"/>
      <c r="T191" s="405"/>
      <c r="U191" s="405"/>
      <c r="V191" s="405"/>
      <c r="W191" s="405"/>
      <c r="X191" s="405"/>
      <c r="Y191" s="405"/>
      <c r="Z191" s="405"/>
      <c r="AA191" s="405"/>
      <c r="AB191" s="405"/>
    </row>
    <row r="192" spans="6:28" ht="12.75" customHeight="1" x14ac:dyDescent="0.2">
      <c r="F192"/>
      <c r="G192"/>
      <c r="H192"/>
      <c r="I192"/>
      <c r="J192"/>
      <c r="K192" s="163"/>
      <c r="L192"/>
      <c r="M192"/>
      <c r="N192"/>
      <c r="O192"/>
      <c r="P192"/>
      <c r="Q192"/>
      <c r="R192"/>
      <c r="S192"/>
      <c r="X192"/>
    </row>
    <row r="193" spans="6:24" ht="12.75" customHeight="1" x14ac:dyDescent="0.2">
      <c r="F193"/>
      <c r="G193"/>
      <c r="H193"/>
      <c r="I193"/>
      <c r="J193"/>
      <c r="K193" s="163"/>
      <c r="L193"/>
      <c r="M193"/>
      <c r="N193"/>
      <c r="O193"/>
      <c r="P193"/>
      <c r="Q193"/>
      <c r="R193"/>
      <c r="S193"/>
      <c r="X193"/>
    </row>
    <row r="194" spans="6:24" ht="12.75" customHeight="1" x14ac:dyDescent="0.2">
      <c r="F194"/>
      <c r="G194"/>
      <c r="H194"/>
      <c r="I194"/>
      <c r="J194"/>
      <c r="K194" s="163"/>
      <c r="L194"/>
      <c r="M194"/>
      <c r="N194"/>
      <c r="O194"/>
      <c r="P194"/>
      <c r="Q194"/>
      <c r="R194"/>
      <c r="S194"/>
      <c r="X194"/>
    </row>
    <row r="195" spans="6:24" ht="12.75" customHeight="1" x14ac:dyDescent="0.2">
      <c r="F195"/>
      <c r="G195"/>
      <c r="H195"/>
      <c r="I195"/>
      <c r="J195"/>
      <c r="K195" s="163"/>
      <c r="L195"/>
      <c r="M195"/>
      <c r="N195"/>
      <c r="O195"/>
      <c r="P195"/>
      <c r="Q195"/>
      <c r="R195"/>
      <c r="S195"/>
      <c r="X195"/>
    </row>
    <row r="196" spans="6:24" ht="12.75" customHeight="1" x14ac:dyDescent="0.2">
      <c r="F196"/>
      <c r="G196"/>
      <c r="H196"/>
      <c r="I196"/>
      <c r="J196"/>
      <c r="K196" s="163"/>
      <c r="L196"/>
      <c r="M196"/>
      <c r="N196"/>
      <c r="O196"/>
      <c r="P196"/>
      <c r="Q196"/>
      <c r="R196"/>
      <c r="S196"/>
      <c r="X196"/>
    </row>
    <row r="197" spans="6:24" ht="12.75" customHeight="1" x14ac:dyDescent="0.2">
      <c r="F197"/>
      <c r="G197"/>
      <c r="H197"/>
      <c r="I197"/>
      <c r="J197"/>
      <c r="K197" s="163"/>
      <c r="L197"/>
      <c r="M197"/>
      <c r="N197"/>
      <c r="O197"/>
      <c r="P197"/>
      <c r="Q197"/>
      <c r="R197"/>
      <c r="S197"/>
      <c r="X197"/>
    </row>
    <row r="198" spans="6:24" ht="12.75" customHeight="1" x14ac:dyDescent="0.2">
      <c r="F198"/>
      <c r="G198"/>
      <c r="H198"/>
      <c r="I198"/>
      <c r="J198"/>
      <c r="K198" s="163"/>
      <c r="L198"/>
      <c r="M198"/>
      <c r="N198"/>
      <c r="O198"/>
      <c r="P198"/>
      <c r="Q198"/>
      <c r="R198"/>
      <c r="S198"/>
      <c r="X198"/>
    </row>
    <row r="199" spans="6:24" ht="12.75" customHeight="1" x14ac:dyDescent="0.2">
      <c r="F199"/>
      <c r="G199"/>
      <c r="H199"/>
      <c r="I199"/>
      <c r="J199"/>
      <c r="K199" s="163"/>
      <c r="L199"/>
      <c r="M199"/>
      <c r="N199"/>
      <c r="O199"/>
      <c r="P199"/>
      <c r="Q199"/>
      <c r="R199"/>
      <c r="S199"/>
      <c r="X199"/>
    </row>
    <row r="200" spans="6:24" x14ac:dyDescent="0.2">
      <c r="F200"/>
      <c r="G200"/>
      <c r="H200"/>
      <c r="I200"/>
      <c r="J200"/>
      <c r="K200" s="163"/>
      <c r="L200"/>
      <c r="M200"/>
      <c r="N200"/>
      <c r="O200"/>
      <c r="P200"/>
      <c r="Q200"/>
      <c r="R200"/>
      <c r="S200"/>
      <c r="X200"/>
    </row>
    <row r="201" spans="6:24" x14ac:dyDescent="0.2">
      <c r="F201"/>
      <c r="G201"/>
      <c r="H201"/>
      <c r="I201"/>
      <c r="J201"/>
      <c r="K201" s="163"/>
      <c r="L201"/>
      <c r="M201"/>
      <c r="N201"/>
      <c r="O201"/>
      <c r="P201"/>
      <c r="Q201"/>
      <c r="R201"/>
      <c r="S201"/>
      <c r="X201"/>
    </row>
    <row r="202" spans="6:24" x14ac:dyDescent="0.2">
      <c r="F202"/>
      <c r="G202"/>
      <c r="H202"/>
      <c r="I202"/>
      <c r="J202"/>
      <c r="K202" s="163"/>
      <c r="L202"/>
      <c r="M202"/>
      <c r="N202"/>
      <c r="O202"/>
      <c r="P202"/>
      <c r="Q202"/>
      <c r="R202"/>
      <c r="S202"/>
      <c r="X202"/>
    </row>
    <row r="203" spans="6:24" ht="12.75" customHeight="1" x14ac:dyDescent="0.2">
      <c r="F203"/>
      <c r="G203"/>
      <c r="H203"/>
      <c r="I203"/>
      <c r="J203"/>
      <c r="K203" s="163"/>
      <c r="L203"/>
      <c r="M203"/>
      <c r="N203"/>
      <c r="O203"/>
      <c r="P203"/>
      <c r="Q203"/>
      <c r="R203"/>
      <c r="S203"/>
      <c r="X203"/>
    </row>
    <row r="204" spans="6:24" ht="12.75" customHeight="1" x14ac:dyDescent="0.2">
      <c r="F204"/>
      <c r="G204"/>
      <c r="H204"/>
      <c r="I204"/>
      <c r="J204"/>
      <c r="K204" s="163"/>
      <c r="L204"/>
      <c r="M204"/>
      <c r="N204"/>
      <c r="O204"/>
      <c r="P204"/>
      <c r="Q204"/>
      <c r="R204"/>
      <c r="S204"/>
      <c r="X204"/>
    </row>
    <row r="205" spans="6:24" ht="12.75" customHeight="1" x14ac:dyDescent="0.2">
      <c r="F205"/>
      <c r="G205"/>
      <c r="H205"/>
      <c r="I205"/>
      <c r="J205"/>
      <c r="K205" s="163"/>
      <c r="L205"/>
      <c r="M205"/>
      <c r="N205"/>
      <c r="O205"/>
      <c r="P205"/>
      <c r="Q205"/>
      <c r="R205"/>
      <c r="S205"/>
      <c r="X205"/>
    </row>
    <row r="206" spans="6:24" ht="12.75" customHeight="1" x14ac:dyDescent="0.2">
      <c r="F206"/>
      <c r="G206"/>
      <c r="H206"/>
      <c r="I206"/>
      <c r="J206"/>
      <c r="K206" s="163"/>
      <c r="L206"/>
      <c r="M206"/>
      <c r="N206"/>
      <c r="O206"/>
      <c r="P206"/>
      <c r="Q206"/>
      <c r="R206"/>
      <c r="S206"/>
      <c r="X206"/>
    </row>
    <row r="207" spans="6:24" ht="12.75" customHeight="1" x14ac:dyDescent="0.2">
      <c r="F207"/>
      <c r="G207"/>
      <c r="H207"/>
      <c r="I207"/>
      <c r="J207"/>
      <c r="K207" s="163"/>
      <c r="L207"/>
      <c r="M207"/>
      <c r="N207"/>
      <c r="O207"/>
      <c r="P207"/>
      <c r="Q207"/>
      <c r="R207"/>
      <c r="S207"/>
      <c r="X207"/>
    </row>
    <row r="208" spans="6:24" ht="12.75" customHeight="1" x14ac:dyDescent="0.2">
      <c r="F208"/>
      <c r="G208"/>
      <c r="H208"/>
      <c r="I208"/>
      <c r="J208"/>
      <c r="K208" s="163"/>
      <c r="L208"/>
      <c r="M208"/>
      <c r="N208"/>
      <c r="O208"/>
      <c r="P208"/>
      <c r="Q208"/>
      <c r="R208"/>
      <c r="S208"/>
      <c r="X208"/>
    </row>
    <row r="209" spans="6:24" ht="12.75" customHeight="1" x14ac:dyDescent="0.2">
      <c r="F209"/>
      <c r="G209"/>
      <c r="H209"/>
      <c r="I209"/>
      <c r="J209"/>
      <c r="K209" s="163"/>
      <c r="L209"/>
      <c r="M209"/>
      <c r="N209"/>
      <c r="O209"/>
      <c r="P209"/>
      <c r="Q209"/>
      <c r="R209"/>
      <c r="S209"/>
      <c r="X209"/>
    </row>
    <row r="210" spans="6:24" ht="12.75" customHeight="1" x14ac:dyDescent="0.2">
      <c r="F210"/>
      <c r="G210"/>
      <c r="H210"/>
      <c r="I210"/>
      <c r="J210"/>
      <c r="K210" s="163"/>
      <c r="L210"/>
      <c r="M210"/>
      <c r="N210"/>
      <c r="O210"/>
      <c r="P210"/>
      <c r="Q210"/>
      <c r="R210"/>
      <c r="S210"/>
      <c r="X210"/>
    </row>
    <row r="211" spans="6:24" ht="12.75" customHeight="1" x14ac:dyDescent="0.2">
      <c r="F211"/>
      <c r="G211"/>
      <c r="H211"/>
      <c r="I211"/>
      <c r="J211"/>
      <c r="K211" s="163"/>
      <c r="L211"/>
      <c r="M211"/>
      <c r="N211"/>
      <c r="O211"/>
      <c r="P211"/>
      <c r="Q211"/>
      <c r="R211"/>
      <c r="S211"/>
      <c r="X211"/>
    </row>
    <row r="212" spans="6:24" ht="12.75" customHeight="1" x14ac:dyDescent="0.2">
      <c r="F212"/>
      <c r="G212"/>
      <c r="H212"/>
      <c r="I212"/>
      <c r="J212"/>
      <c r="K212" s="163"/>
      <c r="L212"/>
      <c r="M212"/>
      <c r="N212"/>
      <c r="O212"/>
      <c r="P212"/>
      <c r="Q212"/>
      <c r="R212"/>
      <c r="S212"/>
      <c r="X212"/>
    </row>
    <row r="213" spans="6:24" ht="12.75" customHeight="1" x14ac:dyDescent="0.2">
      <c r="F213"/>
      <c r="G213"/>
      <c r="H213"/>
      <c r="I213"/>
      <c r="J213"/>
      <c r="K213" s="163"/>
      <c r="L213"/>
      <c r="M213"/>
      <c r="N213"/>
      <c r="O213"/>
      <c r="P213"/>
      <c r="Q213"/>
      <c r="R213"/>
      <c r="S213"/>
      <c r="X213"/>
    </row>
    <row r="214" spans="6:24" ht="12.75" customHeight="1" x14ac:dyDescent="0.2">
      <c r="F214"/>
      <c r="G214"/>
      <c r="H214"/>
      <c r="I214"/>
      <c r="J214"/>
      <c r="K214" s="163"/>
      <c r="L214"/>
      <c r="M214"/>
      <c r="N214"/>
      <c r="O214"/>
      <c r="P214"/>
      <c r="Q214"/>
      <c r="R214"/>
      <c r="S214"/>
      <c r="X214"/>
    </row>
    <row r="215" spans="6:24" ht="12.75" customHeight="1" x14ac:dyDescent="0.2">
      <c r="F215"/>
      <c r="G215"/>
      <c r="H215"/>
      <c r="I215"/>
      <c r="J215"/>
      <c r="K215" s="163"/>
      <c r="L215"/>
      <c r="M215"/>
      <c r="N215"/>
      <c r="O215"/>
      <c r="P215"/>
      <c r="Q215"/>
      <c r="R215"/>
      <c r="S215"/>
      <c r="X215"/>
    </row>
    <row r="216" spans="6:24" ht="12.75" customHeight="1" x14ac:dyDescent="0.2">
      <c r="F216"/>
      <c r="G216"/>
      <c r="H216"/>
      <c r="I216"/>
      <c r="J216"/>
      <c r="K216" s="163"/>
      <c r="L216"/>
      <c r="M216"/>
      <c r="N216"/>
      <c r="O216"/>
      <c r="P216"/>
      <c r="Q216"/>
      <c r="R216"/>
      <c r="S216"/>
      <c r="X216"/>
    </row>
    <row r="217" spans="6:24" ht="12.75" customHeight="1" x14ac:dyDescent="0.2">
      <c r="F217"/>
      <c r="G217"/>
      <c r="H217"/>
      <c r="I217"/>
      <c r="J217"/>
      <c r="K217" s="163"/>
      <c r="L217"/>
      <c r="M217"/>
      <c r="N217"/>
      <c r="O217"/>
      <c r="P217"/>
      <c r="Q217"/>
      <c r="R217"/>
      <c r="S217"/>
      <c r="X217"/>
    </row>
    <row r="218" spans="6:24" ht="12.75" customHeight="1" x14ac:dyDescent="0.2">
      <c r="F218"/>
      <c r="G218"/>
      <c r="H218"/>
      <c r="I218"/>
      <c r="J218"/>
      <c r="K218" s="163"/>
      <c r="L218"/>
      <c r="M218"/>
      <c r="N218"/>
      <c r="O218"/>
      <c r="P218"/>
      <c r="Q218"/>
      <c r="R218"/>
      <c r="S218"/>
      <c r="X218"/>
    </row>
    <row r="219" spans="6:24" ht="12.75" customHeight="1" x14ac:dyDescent="0.2">
      <c r="F219"/>
      <c r="G219"/>
      <c r="H219"/>
      <c r="I219"/>
      <c r="J219"/>
      <c r="K219" s="163"/>
      <c r="L219"/>
      <c r="M219"/>
      <c r="N219"/>
      <c r="O219"/>
      <c r="P219"/>
      <c r="Q219"/>
      <c r="R219"/>
      <c r="S219"/>
      <c r="X219"/>
    </row>
    <row r="220" spans="6:24" ht="12.75" customHeight="1" x14ac:dyDescent="0.2">
      <c r="F220"/>
      <c r="G220"/>
      <c r="H220"/>
      <c r="I220"/>
      <c r="J220"/>
      <c r="K220" s="163"/>
      <c r="L220"/>
      <c r="M220"/>
      <c r="N220"/>
      <c r="O220"/>
      <c r="P220"/>
      <c r="Q220"/>
      <c r="R220"/>
      <c r="S220"/>
      <c r="X220"/>
    </row>
    <row r="221" spans="6:24" ht="12.75" customHeight="1" x14ac:dyDescent="0.2">
      <c r="F221"/>
      <c r="G221"/>
      <c r="H221"/>
      <c r="I221"/>
      <c r="J221"/>
      <c r="K221" s="163"/>
      <c r="L221"/>
      <c r="M221"/>
      <c r="N221"/>
      <c r="O221"/>
      <c r="P221"/>
      <c r="Q221"/>
      <c r="R221"/>
      <c r="S221"/>
      <c r="X221"/>
    </row>
    <row r="222" spans="6:24" ht="12.75" customHeight="1" x14ac:dyDescent="0.2">
      <c r="F222"/>
      <c r="G222"/>
      <c r="H222"/>
      <c r="I222"/>
      <c r="J222"/>
      <c r="K222" s="163"/>
      <c r="L222"/>
      <c r="M222"/>
      <c r="N222"/>
      <c r="O222"/>
      <c r="P222"/>
      <c r="Q222"/>
      <c r="R222"/>
      <c r="S222"/>
      <c r="X222"/>
    </row>
    <row r="223" spans="6:24" ht="12.75" customHeight="1" x14ac:dyDescent="0.2">
      <c r="F223"/>
      <c r="G223"/>
      <c r="H223"/>
      <c r="I223"/>
      <c r="J223"/>
      <c r="K223" s="163"/>
      <c r="L223"/>
      <c r="M223"/>
      <c r="N223"/>
      <c r="O223"/>
      <c r="P223"/>
      <c r="Q223"/>
      <c r="R223"/>
      <c r="S223"/>
      <c r="X223"/>
    </row>
    <row r="224" spans="6:24" ht="12.75" customHeight="1" x14ac:dyDescent="0.2">
      <c r="F224"/>
      <c r="G224"/>
      <c r="H224"/>
      <c r="I224"/>
      <c r="J224"/>
      <c r="K224" s="163"/>
      <c r="L224"/>
      <c r="M224"/>
      <c r="N224"/>
      <c r="O224"/>
      <c r="P224"/>
      <c r="Q224"/>
      <c r="R224"/>
      <c r="S224"/>
      <c r="X224"/>
    </row>
    <row r="225" spans="6:24" ht="12.75" customHeight="1" x14ac:dyDescent="0.2">
      <c r="F225"/>
      <c r="G225"/>
      <c r="H225"/>
      <c r="I225"/>
      <c r="J225"/>
      <c r="K225" s="163"/>
      <c r="L225"/>
      <c r="M225"/>
      <c r="N225"/>
      <c r="O225"/>
      <c r="P225"/>
      <c r="Q225"/>
      <c r="R225"/>
      <c r="S225"/>
      <c r="X225"/>
    </row>
    <row r="226" spans="6:24" ht="12.75" customHeight="1" x14ac:dyDescent="0.2">
      <c r="F226"/>
      <c r="G226"/>
      <c r="H226"/>
      <c r="I226"/>
      <c r="J226"/>
      <c r="K226" s="163"/>
      <c r="L226"/>
      <c r="M226"/>
      <c r="N226"/>
      <c r="O226"/>
      <c r="P226"/>
      <c r="Q226"/>
      <c r="R226"/>
      <c r="S226"/>
      <c r="X226"/>
    </row>
    <row r="227" spans="6:24" ht="12.75" customHeight="1" x14ac:dyDescent="0.2">
      <c r="F227"/>
      <c r="G227"/>
      <c r="H227"/>
      <c r="I227"/>
      <c r="J227"/>
      <c r="K227" s="163"/>
      <c r="L227"/>
      <c r="M227"/>
      <c r="N227"/>
      <c r="O227"/>
      <c r="P227"/>
      <c r="Q227"/>
      <c r="R227"/>
      <c r="S227"/>
      <c r="X227"/>
    </row>
    <row r="228" spans="6:24" ht="12.75" customHeight="1" x14ac:dyDescent="0.2">
      <c r="F228"/>
      <c r="G228"/>
      <c r="H228"/>
      <c r="I228"/>
      <c r="J228"/>
      <c r="K228" s="163"/>
      <c r="L228"/>
      <c r="M228"/>
      <c r="N228"/>
      <c r="O228"/>
      <c r="P228"/>
      <c r="Q228"/>
      <c r="R228"/>
      <c r="S228"/>
      <c r="X228"/>
    </row>
    <row r="229" spans="6:24" ht="12.75" customHeight="1" x14ac:dyDescent="0.2">
      <c r="F229"/>
      <c r="G229"/>
      <c r="H229"/>
      <c r="I229"/>
      <c r="J229"/>
      <c r="K229" s="163"/>
      <c r="L229"/>
      <c r="M229"/>
      <c r="N229"/>
      <c r="O229"/>
      <c r="P229"/>
      <c r="Q229"/>
      <c r="R229"/>
      <c r="S229"/>
      <c r="X229"/>
    </row>
    <row r="230" spans="6:24" ht="12.75" customHeight="1" x14ac:dyDescent="0.2">
      <c r="F230"/>
      <c r="G230"/>
      <c r="H230"/>
      <c r="I230"/>
      <c r="J230"/>
      <c r="K230" s="163"/>
      <c r="L230"/>
      <c r="M230"/>
      <c r="N230"/>
      <c r="O230"/>
      <c r="P230"/>
      <c r="Q230"/>
      <c r="R230"/>
      <c r="S230"/>
      <c r="X230"/>
    </row>
    <row r="231" spans="6:24" ht="12.75" customHeight="1" x14ac:dyDescent="0.2">
      <c r="F231"/>
      <c r="G231"/>
      <c r="H231"/>
      <c r="I231"/>
      <c r="J231"/>
      <c r="K231" s="163"/>
      <c r="L231"/>
      <c r="M231"/>
      <c r="N231"/>
      <c r="O231"/>
      <c r="P231"/>
      <c r="Q231"/>
      <c r="R231"/>
      <c r="S231"/>
      <c r="X231"/>
    </row>
    <row r="232" spans="6:24" ht="12.75" customHeight="1" x14ac:dyDescent="0.2">
      <c r="F232"/>
      <c r="G232"/>
      <c r="H232"/>
      <c r="I232"/>
      <c r="J232"/>
      <c r="K232" s="163"/>
      <c r="L232"/>
      <c r="M232"/>
      <c r="N232"/>
      <c r="O232"/>
      <c r="P232"/>
      <c r="Q232"/>
      <c r="R232"/>
      <c r="S232"/>
      <c r="X232"/>
    </row>
    <row r="233" spans="6:24" ht="12.75" customHeight="1" x14ac:dyDescent="0.2">
      <c r="F233"/>
      <c r="G233"/>
      <c r="H233"/>
      <c r="I233"/>
      <c r="J233"/>
      <c r="K233" s="163"/>
      <c r="L233"/>
      <c r="M233"/>
      <c r="N233"/>
      <c r="O233"/>
      <c r="P233"/>
      <c r="Q233"/>
      <c r="R233"/>
      <c r="S233"/>
      <c r="X233"/>
    </row>
  </sheetData>
  <sortState ref="B3:V9">
    <sortCondition ref="B3:B9"/>
  </sortState>
  <printOptions headings="1" gridLines="1"/>
  <pageMargins left="0.31496062992125984" right="0.31496062992125984" top="0.15748031496062992" bottom="0.15748031496062992" header="0" footer="0.19685039370078741"/>
  <pageSetup paperSize="9" scale="50" fitToHeight="0" orientation="landscape" horizontalDpi="4294967294" copies="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09"/>
  <sheetViews>
    <sheetView workbookViewId="0">
      <selection activeCell="H35" sqref="H35"/>
    </sheetView>
  </sheetViews>
  <sheetFormatPr defaultColWidth="8.85546875" defaultRowHeight="12.75" x14ac:dyDescent="0.2"/>
  <cols>
    <col min="1" max="1" width="10.140625" style="87" bestFit="1" customWidth="1"/>
    <col min="2" max="2" width="18.7109375" style="5" customWidth="1"/>
    <col min="3" max="3" width="17.7109375" style="5" customWidth="1"/>
    <col min="4" max="5" width="11.85546875" customWidth="1"/>
    <col min="6" max="6" width="12.42578125" customWidth="1"/>
    <col min="7" max="7" width="10.85546875" customWidth="1"/>
    <col min="8" max="8" width="17.7109375" customWidth="1"/>
    <col min="9" max="9" width="12.42578125" customWidth="1"/>
    <col min="10" max="10" width="0" hidden="1" customWidth="1"/>
    <col min="11" max="11" width="32.42578125" bestFit="1" customWidth="1"/>
    <col min="12" max="12" width="13.140625" customWidth="1"/>
  </cols>
  <sheetData>
    <row r="1" spans="1:75" ht="15.75" x14ac:dyDescent="0.25">
      <c r="A1" s="33" t="s">
        <v>577</v>
      </c>
      <c r="B1"/>
      <c r="C1"/>
    </row>
    <row r="2" spans="1:75" x14ac:dyDescent="0.2">
      <c r="A2"/>
      <c r="B2"/>
      <c r="C2"/>
    </row>
    <row r="3" spans="1:75" ht="13.5" thickBot="1" x14ac:dyDescent="0.25">
      <c r="A3" s="5" t="s">
        <v>578</v>
      </c>
      <c r="B3" t="s">
        <v>70</v>
      </c>
      <c r="C3" t="s">
        <v>70</v>
      </c>
      <c r="D3" t="s">
        <v>70</v>
      </c>
      <c r="E3" t="s">
        <v>70</v>
      </c>
    </row>
    <row r="4" spans="1:75" ht="13.5" thickBot="1" x14ac:dyDescent="0.25">
      <c r="A4"/>
      <c r="B4" s="46"/>
      <c r="C4" s="47"/>
      <c r="D4" s="47"/>
      <c r="E4" s="207" t="s">
        <v>579</v>
      </c>
    </row>
    <row r="5" spans="1:75" s="83" customFormat="1" x14ac:dyDescent="0.2">
      <c r="A5"/>
      <c r="B5" s="208" t="s">
        <v>10</v>
      </c>
      <c r="C5" s="209" t="s">
        <v>10</v>
      </c>
      <c r="D5" s="210" t="s">
        <v>10</v>
      </c>
      <c r="E5" s="209" t="s">
        <v>10</v>
      </c>
      <c r="F5"/>
      <c r="G5"/>
      <c r="H5"/>
      <c r="I5"/>
      <c r="J5"/>
      <c r="K5"/>
      <c r="L5"/>
      <c r="M5"/>
      <c r="N5"/>
      <c r="O5"/>
      <c r="P5"/>
    </row>
    <row r="6" spans="1:75" ht="13.5" thickBot="1" x14ac:dyDescent="0.25">
      <c r="A6" s="5" t="s">
        <v>55</v>
      </c>
      <c r="B6" s="211">
        <v>7026</v>
      </c>
      <c r="C6" s="212">
        <v>7807</v>
      </c>
      <c r="D6" s="213">
        <v>7881</v>
      </c>
      <c r="E6" s="212" t="s">
        <v>580</v>
      </c>
      <c r="F6" s="5"/>
    </row>
    <row r="7" spans="1:75" ht="13.5" thickBot="1" x14ac:dyDescent="0.25">
      <c r="A7" s="87">
        <v>45756</v>
      </c>
      <c r="B7" s="266"/>
      <c r="C7" s="269">
        <v>10.7</v>
      </c>
      <c r="D7" s="270"/>
      <c r="E7" s="269">
        <v>99.36</v>
      </c>
      <c r="F7" t="s">
        <v>70</v>
      </c>
    </row>
    <row r="8" spans="1:75" ht="13.5" thickBot="1" x14ac:dyDescent="0.25">
      <c r="A8" s="253">
        <v>45786</v>
      </c>
      <c r="B8" s="267"/>
      <c r="C8" s="271">
        <v>12.7</v>
      </c>
      <c r="D8" s="270"/>
      <c r="E8" s="269">
        <v>101.8</v>
      </c>
      <c r="F8" t="s">
        <v>70</v>
      </c>
      <c r="G8" s="214" t="s">
        <v>581</v>
      </c>
      <c r="H8" s="214" t="s">
        <v>728</v>
      </c>
      <c r="I8" s="215" t="s">
        <v>89</v>
      </c>
      <c r="J8" s="216" t="s">
        <v>582</v>
      </c>
      <c r="K8" s="5" t="s">
        <v>583</v>
      </c>
      <c r="L8" s="5"/>
    </row>
    <row r="9" spans="1:75" x14ac:dyDescent="0.2">
      <c r="A9" s="87">
        <v>45817</v>
      </c>
      <c r="B9" s="266"/>
      <c r="C9" s="269">
        <v>15.81</v>
      </c>
      <c r="D9" s="270"/>
      <c r="E9" s="269">
        <v>105.45</v>
      </c>
      <c r="F9" t="s">
        <v>70</v>
      </c>
      <c r="G9" s="218"/>
      <c r="H9" s="219"/>
      <c r="I9" s="220"/>
      <c r="J9" s="221" t="s">
        <v>70</v>
      </c>
    </row>
    <row r="10" spans="1:75" x14ac:dyDescent="0.2">
      <c r="A10" s="87">
        <v>45847</v>
      </c>
      <c r="B10" s="268"/>
      <c r="C10" s="269">
        <v>13.48</v>
      </c>
      <c r="D10" s="270"/>
      <c r="E10" s="269">
        <v>102.29</v>
      </c>
      <c r="F10" t="s">
        <v>70</v>
      </c>
      <c r="G10" s="284">
        <v>45763</v>
      </c>
      <c r="H10" s="222" t="s">
        <v>592</v>
      </c>
      <c r="I10" s="275">
        <v>2597.4</v>
      </c>
      <c r="J10" s="223" t="s">
        <v>70</v>
      </c>
    </row>
    <row r="11" spans="1:75" s="37" customFormat="1" x14ac:dyDescent="0.2">
      <c r="A11" s="87">
        <v>45880</v>
      </c>
      <c r="B11" s="268"/>
      <c r="C11" s="269">
        <v>13.4</v>
      </c>
      <c r="D11" s="283"/>
      <c r="E11" s="269">
        <v>93.21</v>
      </c>
      <c r="F11" t="s">
        <v>70</v>
      </c>
      <c r="G11" s="284">
        <v>45797</v>
      </c>
      <c r="H11" s="222" t="s">
        <v>593</v>
      </c>
      <c r="I11" s="275">
        <v>101.15</v>
      </c>
      <c r="J11" s="223">
        <v>13425.36</v>
      </c>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row>
    <row r="12" spans="1:75" x14ac:dyDescent="0.2">
      <c r="A12" s="87">
        <v>45909</v>
      </c>
      <c r="B12" s="268"/>
      <c r="C12" s="269">
        <v>10.210000000000001</v>
      </c>
      <c r="D12" s="283"/>
      <c r="E12" s="269">
        <v>100.71</v>
      </c>
      <c r="F12" t="s">
        <v>70</v>
      </c>
      <c r="G12" s="284">
        <v>45776</v>
      </c>
      <c r="H12" s="222" t="s">
        <v>7</v>
      </c>
      <c r="I12" s="275">
        <v>14275</v>
      </c>
      <c r="J12" s="217"/>
    </row>
    <row r="13" spans="1:75" x14ac:dyDescent="0.2">
      <c r="A13" s="87">
        <v>45939</v>
      </c>
      <c r="B13" s="266"/>
      <c r="C13" s="269">
        <v>14.49</v>
      </c>
      <c r="D13" s="270"/>
      <c r="E13" s="269">
        <v>96.58</v>
      </c>
      <c r="F13" t="s">
        <v>70</v>
      </c>
      <c r="G13" s="285">
        <v>45916</v>
      </c>
      <c r="H13" s="222" t="s">
        <v>7</v>
      </c>
      <c r="I13" s="275">
        <v>14275</v>
      </c>
      <c r="J13" s="217"/>
    </row>
    <row r="14" spans="1:75" s="37" customFormat="1" x14ac:dyDescent="0.2">
      <c r="A14" s="87">
        <v>45971</v>
      </c>
      <c r="B14" s="266"/>
      <c r="C14" s="269">
        <v>12.63</v>
      </c>
      <c r="D14" s="270"/>
      <c r="E14" s="269">
        <v>87.4</v>
      </c>
      <c r="F14" t="s">
        <v>70</v>
      </c>
      <c r="G14" s="284">
        <v>45931</v>
      </c>
      <c r="H14" s="222" t="s">
        <v>621</v>
      </c>
      <c r="I14" s="275">
        <v>411.12</v>
      </c>
      <c r="J14" s="223" t="s">
        <v>70</v>
      </c>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row>
    <row r="15" spans="1:75" x14ac:dyDescent="0.2">
      <c r="A15" s="87">
        <v>46000</v>
      </c>
      <c r="B15" s="268"/>
      <c r="C15" s="269">
        <v>2.06</v>
      </c>
      <c r="D15" s="270"/>
      <c r="E15" s="275">
        <v>103.28</v>
      </c>
      <c r="F15" t="s">
        <v>70</v>
      </c>
      <c r="G15" s="284">
        <v>45940</v>
      </c>
      <c r="H15" s="222" t="s">
        <v>624</v>
      </c>
      <c r="I15" s="275">
        <v>2922</v>
      </c>
      <c r="J15" s="223" t="s">
        <v>70</v>
      </c>
    </row>
    <row r="16" spans="1:75" x14ac:dyDescent="0.2">
      <c r="A16" s="87">
        <v>46031</v>
      </c>
      <c r="B16" s="268"/>
      <c r="C16" s="269">
        <v>0.94</v>
      </c>
      <c r="D16" s="270"/>
      <c r="E16" s="275">
        <v>32.31</v>
      </c>
      <c r="G16" s="285">
        <v>45967</v>
      </c>
      <c r="H16" s="222" t="s">
        <v>634</v>
      </c>
      <c r="I16" s="275">
        <v>480</v>
      </c>
      <c r="J16" s="223"/>
    </row>
    <row r="17" spans="1:75" x14ac:dyDescent="0.2">
      <c r="A17" s="87">
        <v>46062</v>
      </c>
      <c r="B17" s="268"/>
      <c r="C17" s="269">
        <v>0.5</v>
      </c>
      <c r="D17" s="270"/>
      <c r="E17" s="401"/>
      <c r="G17" s="218">
        <v>45986</v>
      </c>
      <c r="H17" s="222" t="s">
        <v>731</v>
      </c>
      <c r="I17" s="275">
        <v>500</v>
      </c>
      <c r="J17" s="223"/>
    </row>
    <row r="18" spans="1:75" x14ac:dyDescent="0.2">
      <c r="A18" s="61">
        <v>46090</v>
      </c>
      <c r="B18" s="266"/>
      <c r="C18" s="269">
        <v>0.38</v>
      </c>
      <c r="D18" s="270"/>
      <c r="E18" s="402"/>
      <c r="F18" t="s">
        <v>70</v>
      </c>
      <c r="G18" s="61">
        <v>46066</v>
      </c>
      <c r="H18" s="400" t="s">
        <v>592</v>
      </c>
      <c r="I18" s="275">
        <v>5915.54</v>
      </c>
      <c r="J18" s="224"/>
    </row>
    <row r="19" spans="1:75" x14ac:dyDescent="0.2">
      <c r="A19" s="61"/>
      <c r="B19" s="266"/>
      <c r="C19" s="272"/>
      <c r="D19" s="270"/>
      <c r="E19" s="402"/>
      <c r="F19" t="s">
        <v>70</v>
      </c>
      <c r="G19" s="218">
        <v>46091</v>
      </c>
      <c r="H19" s="222" t="s">
        <v>729</v>
      </c>
      <c r="I19" s="275">
        <v>500</v>
      </c>
      <c r="J19" s="217"/>
    </row>
    <row r="20" spans="1:75" ht="13.5" thickBot="1" x14ac:dyDescent="0.25">
      <c r="A20" s="61"/>
      <c r="B20" s="266"/>
      <c r="C20" s="272"/>
      <c r="D20" s="270"/>
      <c r="E20" s="402"/>
      <c r="F20" t="s">
        <v>70</v>
      </c>
      <c r="G20" s="218">
        <v>46094</v>
      </c>
      <c r="H20" s="222" t="s">
        <v>730</v>
      </c>
      <c r="I20" s="275">
        <v>1250</v>
      </c>
      <c r="J20" s="217"/>
    </row>
    <row r="21" spans="1:75" ht="13.5" thickBot="1" x14ac:dyDescent="0.25">
      <c r="A21" s="61"/>
      <c r="B21" s="226"/>
      <c r="C21" s="273">
        <f>SUM(C7:C20)</f>
        <v>107.3</v>
      </c>
      <c r="D21" s="274"/>
      <c r="E21" s="273">
        <f>SUM(E7:E20)</f>
        <v>922.3900000000001</v>
      </c>
      <c r="F21" s="227" t="s">
        <v>70</v>
      </c>
      <c r="J21" s="217"/>
    </row>
    <row r="22" spans="1:75" s="37" customFormat="1" ht="13.5" thickBot="1" x14ac:dyDescent="0.25">
      <c r="A22" s="61"/>
      <c r="B22" s="220"/>
      <c r="C22" s="220"/>
      <c r="D22" s="220"/>
      <c r="E22" s="220"/>
      <c r="F22"/>
      <c r="G22" s="225"/>
      <c r="H22" s="222"/>
      <c r="I22" s="184"/>
      <c r="J22" s="217"/>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row>
    <row r="23" spans="1:75" ht="13.5" thickBot="1" x14ac:dyDescent="0.25">
      <c r="A23" s="216"/>
      <c r="B23"/>
      <c r="C23"/>
      <c r="G23" s="228"/>
      <c r="H23" s="229"/>
      <c r="I23" s="274">
        <f>SUM(I10:I22)</f>
        <v>43227.21</v>
      </c>
      <c r="J23" s="226">
        <f>SUM(J9:J22)</f>
        <v>13425.36</v>
      </c>
      <c r="K23" s="230" t="s">
        <v>584</v>
      </c>
    </row>
    <row r="24" spans="1:75" ht="13.5" thickBot="1" x14ac:dyDescent="0.25">
      <c r="A24"/>
      <c r="B24"/>
      <c r="C24"/>
      <c r="H24" s="220"/>
      <c r="I24" s="220"/>
      <c r="J24" s="220"/>
      <c r="K24" s="230" t="s">
        <v>585</v>
      </c>
    </row>
    <row r="25" spans="1:75" ht="13.5" thickBot="1" x14ac:dyDescent="0.25">
      <c r="A25"/>
      <c r="B25"/>
      <c r="C25"/>
      <c r="K25" s="230" t="s">
        <v>586</v>
      </c>
    </row>
    <row r="26" spans="1:75" s="37" customFormat="1" x14ac:dyDescent="0.2">
      <c r="A26"/>
      <c r="B26" s="383"/>
      <c r="C26" s="384">
        <v>13.4</v>
      </c>
      <c r="D26" s="383"/>
      <c r="E26" s="384">
        <v>93.21</v>
      </c>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row>
    <row r="27" spans="1:75" ht="13.5" thickBot="1" x14ac:dyDescent="0.25">
      <c r="A27"/>
      <c r="B27" s="383"/>
      <c r="C27" s="384">
        <v>10.210000000000001</v>
      </c>
      <c r="D27" s="383"/>
      <c r="E27" s="384">
        <v>100.71</v>
      </c>
    </row>
    <row r="28" spans="1:75" ht="13.5" thickBot="1" x14ac:dyDescent="0.25">
      <c r="A28"/>
      <c r="B28" s="383"/>
      <c r="C28" s="384">
        <v>14.49</v>
      </c>
      <c r="D28" s="383"/>
      <c r="E28" s="384">
        <v>96.58</v>
      </c>
      <c r="K28" s="46"/>
      <c r="L28" s="209">
        <v>7026</v>
      </c>
      <c r="M28" s="210">
        <v>7807</v>
      </c>
      <c r="N28" s="209">
        <v>7881</v>
      </c>
      <c r="O28" s="210" t="s">
        <v>580</v>
      </c>
      <c r="P28" s="231" t="s">
        <v>71</v>
      </c>
    </row>
    <row r="29" spans="1:75" ht="13.5" thickBot="1" x14ac:dyDescent="0.25">
      <c r="A29"/>
      <c r="B29" s="385"/>
      <c r="C29" s="384">
        <v>12.63</v>
      </c>
      <c r="D29" s="386"/>
      <c r="E29" s="384">
        <v>87.4</v>
      </c>
      <c r="K29" s="216"/>
      <c r="L29" s="232"/>
      <c r="M29" s="233"/>
      <c r="N29" s="232"/>
      <c r="O29" s="233"/>
      <c r="P29" s="234"/>
    </row>
    <row r="30" spans="1:75" s="173" customFormat="1" ht="13.5" thickBot="1" x14ac:dyDescent="0.25">
      <c r="A30"/>
      <c r="B30" s="385"/>
      <c r="C30" s="384">
        <v>2.06</v>
      </c>
      <c r="D30" s="386"/>
      <c r="E30" s="387">
        <v>103.28</v>
      </c>
      <c r="F30"/>
      <c r="G30"/>
      <c r="H30"/>
      <c r="I30"/>
      <c r="J30"/>
      <c r="K30" s="211" t="s">
        <v>609</v>
      </c>
      <c r="L30" s="235">
        <v>3083.67</v>
      </c>
      <c r="M30" s="236">
        <v>11518.18</v>
      </c>
      <c r="N30" s="235">
        <v>1.28</v>
      </c>
      <c r="O30" s="236">
        <v>40995.35</v>
      </c>
      <c r="P30" s="237">
        <f>SUM(L30:O30)</f>
        <v>55598.479999999996</v>
      </c>
      <c r="Q30" s="169"/>
      <c r="R30" s="169"/>
      <c r="S30" s="169"/>
      <c r="T30" s="169"/>
      <c r="U30" s="169"/>
      <c r="V30" s="169"/>
      <c r="W30" s="169"/>
      <c r="X30" s="169"/>
      <c r="Y30" s="169"/>
      <c r="Z30" s="169"/>
      <c r="AA30" s="169"/>
      <c r="AB30" s="169"/>
      <c r="AC30" s="169"/>
      <c r="AD30" s="169"/>
      <c r="AE30" s="169"/>
      <c r="AF30" s="169"/>
      <c r="AG30" s="169"/>
      <c r="AH30" s="169"/>
      <c r="AI30" s="169"/>
      <c r="AJ30" s="169"/>
      <c r="AK30" s="169"/>
      <c r="AL30" s="169"/>
      <c r="AM30" s="169"/>
      <c r="AN30" s="169"/>
      <c r="AO30" s="169"/>
      <c r="AP30" s="169"/>
      <c r="AQ30" s="169"/>
      <c r="AR30" s="169"/>
      <c r="AS30" s="169"/>
      <c r="AT30" s="169"/>
      <c r="AU30" s="169"/>
      <c r="AV30" s="169"/>
      <c r="AW30" s="169"/>
      <c r="AX30" s="169"/>
      <c r="AY30" s="169"/>
      <c r="AZ30" s="169"/>
      <c r="BA30" s="169"/>
      <c r="BB30" s="169"/>
      <c r="BC30" s="169"/>
      <c r="BD30" s="169"/>
      <c r="BE30" s="169"/>
      <c r="BF30" s="169"/>
      <c r="BG30" s="169"/>
      <c r="BH30" s="169"/>
      <c r="BI30" s="169"/>
      <c r="BJ30" s="169"/>
      <c r="BK30" s="169"/>
      <c r="BL30" s="169"/>
      <c r="BM30" s="169"/>
      <c r="BN30" s="169"/>
      <c r="BO30" s="169"/>
      <c r="BP30" s="169"/>
      <c r="BQ30" s="169"/>
      <c r="BR30" s="169"/>
      <c r="BS30" s="169"/>
      <c r="BT30" s="169"/>
      <c r="BU30" s="169"/>
      <c r="BV30" s="169"/>
      <c r="BW30" s="169"/>
    </row>
    <row r="31" spans="1:75" s="169" customFormat="1" x14ac:dyDescent="0.2">
      <c r="A31" s="174"/>
      <c r="B31" s="385"/>
      <c r="C31" s="388">
        <f>SUM(C26:C30)</f>
        <v>52.790000000000006</v>
      </c>
      <c r="D31" s="386"/>
      <c r="E31" s="389">
        <f>SUM(E26:E30)</f>
        <v>481.17999999999995</v>
      </c>
      <c r="F31"/>
      <c r="G31" s="205"/>
      <c r="H31" s="170"/>
      <c r="I31"/>
      <c r="J31"/>
      <c r="K31" s="34"/>
    </row>
    <row r="32" spans="1:75" x14ac:dyDescent="0.2">
      <c r="A32" s="174"/>
      <c r="B32" s="238"/>
      <c r="C32" s="239"/>
      <c r="D32" s="34"/>
      <c r="E32" s="34"/>
      <c r="G32" s="170"/>
      <c r="H32" s="170"/>
      <c r="K32" s="34"/>
    </row>
    <row r="33" spans="1:75" x14ac:dyDescent="0.2">
      <c r="A33" s="174"/>
      <c r="B33" s="238"/>
      <c r="C33" s="240"/>
      <c r="D33" s="34"/>
      <c r="E33" s="34"/>
      <c r="G33" s="170"/>
      <c r="H33" s="170"/>
      <c r="K33" s="34"/>
    </row>
    <row r="34" spans="1:75" s="37" customFormat="1" x14ac:dyDescent="0.2">
      <c r="A34" s="241"/>
      <c r="B34" s="83"/>
      <c r="C34" s="239"/>
      <c r="D34" s="34"/>
      <c r="E34" s="34"/>
      <c r="F34"/>
      <c r="G34" s="170"/>
      <c r="H34" s="170"/>
      <c r="I34"/>
      <c r="J34"/>
      <c r="K34" s="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row>
    <row r="35" spans="1:75" s="169" customFormat="1" x14ac:dyDescent="0.2">
      <c r="A35" s="241"/>
      <c r="B35" s="83"/>
      <c r="C35" s="175"/>
      <c r="D35"/>
      <c r="E35"/>
      <c r="F35"/>
      <c r="G35" s="170"/>
      <c r="H35" s="170"/>
      <c r="I35"/>
      <c r="J35"/>
      <c r="K35" s="34"/>
    </row>
    <row r="36" spans="1:75" s="169" customFormat="1" x14ac:dyDescent="0.2">
      <c r="A36" s="174"/>
      <c r="B36" s="238"/>
      <c r="C36" s="175"/>
      <c r="D36" s="34"/>
      <c r="E36"/>
      <c r="F36"/>
      <c r="G36" s="170"/>
      <c r="H36" s="170"/>
      <c r="I36"/>
      <c r="J36"/>
      <c r="K36" s="34"/>
    </row>
    <row r="37" spans="1:75" x14ac:dyDescent="0.2">
      <c r="A37" s="174"/>
      <c r="B37" s="83"/>
      <c r="C37" s="175"/>
      <c r="D37" s="34"/>
      <c r="G37" s="170"/>
      <c r="H37" s="170"/>
    </row>
    <row r="38" spans="1:75" x14ac:dyDescent="0.2">
      <c r="A38" s="241"/>
      <c r="B38" s="83"/>
      <c r="C38" s="175"/>
      <c r="G38" s="170"/>
    </row>
    <row r="39" spans="1:75" x14ac:dyDescent="0.2">
      <c r="A39" s="174"/>
      <c r="B39" s="238"/>
      <c r="C39" s="175"/>
      <c r="D39" s="34"/>
      <c r="G39" s="170"/>
    </row>
    <row r="40" spans="1:75" s="37" customFormat="1" x14ac:dyDescent="0.2">
      <c r="A40" s="174"/>
      <c r="B40" s="83"/>
      <c r="C40"/>
      <c r="D40" s="34"/>
      <c r="E40"/>
      <c r="F40"/>
      <c r="G40"/>
      <c r="H40"/>
      <c r="I40"/>
      <c r="J40"/>
      <c r="K40"/>
      <c r="L40"/>
      <c r="M40"/>
      <c r="N40"/>
      <c r="O40"/>
      <c r="P40"/>
      <c r="Q40"/>
      <c r="R40"/>
      <c r="S40"/>
      <c r="T40"/>
      <c r="U40"/>
    </row>
    <row r="41" spans="1:75" x14ac:dyDescent="0.2">
      <c r="A41" s="241"/>
      <c r="B41" s="83"/>
      <c r="C41" s="175"/>
      <c r="G41" s="170"/>
    </row>
    <row r="42" spans="1:75" x14ac:dyDescent="0.2">
      <c r="A42" s="174"/>
      <c r="B42" s="238"/>
      <c r="C42" s="175"/>
      <c r="D42" s="34"/>
      <c r="F42" s="174"/>
      <c r="G42" s="170"/>
    </row>
    <row r="43" spans="1:75" x14ac:dyDescent="0.2">
      <c r="A43" s="174"/>
      <c r="B43" s="83"/>
      <c r="C43" s="175"/>
      <c r="D43" s="34"/>
      <c r="G43" s="170"/>
    </row>
    <row r="44" spans="1:75" x14ac:dyDescent="0.2">
      <c r="A44" s="174"/>
      <c r="B44" s="83"/>
      <c r="C44" s="175"/>
      <c r="G44" s="83"/>
      <c r="H44" s="175"/>
    </row>
    <row r="45" spans="1:75" x14ac:dyDescent="0.2">
      <c r="A45" s="174"/>
      <c r="B45" s="238"/>
      <c r="C45" s="175"/>
      <c r="D45" s="34"/>
      <c r="G45" s="170"/>
    </row>
    <row r="46" spans="1:75" x14ac:dyDescent="0.2">
      <c r="A46" s="174"/>
      <c r="B46" s="83"/>
      <c r="C46" s="175"/>
      <c r="D46" s="34"/>
    </row>
    <row r="47" spans="1:75" x14ac:dyDescent="0.2">
      <c r="A47" s="174"/>
      <c r="B47" s="83"/>
      <c r="C47" s="175"/>
      <c r="D47" s="34"/>
      <c r="G47" s="170"/>
    </row>
    <row r="48" spans="1:75" x14ac:dyDescent="0.2">
      <c r="A48" s="174"/>
      <c r="B48"/>
      <c r="C48" s="175"/>
      <c r="G48" s="170"/>
    </row>
    <row r="49" spans="1:7" x14ac:dyDescent="0.2">
      <c r="A49" s="174"/>
      <c r="B49" s="238"/>
      <c r="C49" s="175"/>
      <c r="D49" s="34"/>
      <c r="G49" s="170"/>
    </row>
    <row r="50" spans="1:7" x14ac:dyDescent="0.2">
      <c r="A50" s="174"/>
      <c r="B50" s="83"/>
      <c r="C50" s="205"/>
      <c r="D50" s="34"/>
      <c r="G50" s="170"/>
    </row>
    <row r="51" spans="1:7" x14ac:dyDescent="0.2">
      <c r="A51" s="174"/>
      <c r="B51" s="83"/>
      <c r="C51" s="175"/>
      <c r="G51" s="170"/>
    </row>
    <row r="52" spans="1:7" x14ac:dyDescent="0.2">
      <c r="A52" s="174"/>
      <c r="B52" s="83"/>
      <c r="C52" s="175"/>
      <c r="G52" s="170"/>
    </row>
    <row r="53" spans="1:7" x14ac:dyDescent="0.2">
      <c r="A53" s="88"/>
      <c r="B53" s="83"/>
      <c r="C53" s="175"/>
      <c r="G53" s="170"/>
    </row>
    <row r="54" spans="1:7" x14ac:dyDescent="0.2">
      <c r="A54" s="88"/>
      <c r="B54" s="83"/>
      <c r="C54" s="175"/>
      <c r="G54" s="170"/>
    </row>
    <row r="55" spans="1:7" x14ac:dyDescent="0.2">
      <c r="A55" s="88"/>
      <c r="B55" s="83"/>
      <c r="C55" s="175"/>
      <c r="G55" s="170"/>
    </row>
    <row r="56" spans="1:7" x14ac:dyDescent="0.2">
      <c r="A56" s="88"/>
      <c r="B56" s="83"/>
      <c r="C56" s="175"/>
      <c r="G56" s="170"/>
    </row>
    <row r="57" spans="1:7" x14ac:dyDescent="0.2">
      <c r="A57" s="88"/>
      <c r="B57" s="91"/>
      <c r="C57" s="242"/>
      <c r="G57" s="170"/>
    </row>
    <row r="58" spans="1:7" x14ac:dyDescent="0.2">
      <c r="A58" s="88"/>
      <c r="B58" s="83"/>
      <c r="C58" s="175"/>
      <c r="G58" s="170"/>
    </row>
    <row r="59" spans="1:7" x14ac:dyDescent="0.2">
      <c r="A59" s="90"/>
      <c r="B59" s="83"/>
      <c r="C59" s="175"/>
    </row>
    <row r="60" spans="1:7" x14ac:dyDescent="0.2">
      <c r="A60" s="88"/>
      <c r="B60" s="83"/>
      <c r="C60" s="243"/>
    </row>
    <row r="61" spans="1:7" x14ac:dyDescent="0.2">
      <c r="A61" s="88"/>
      <c r="B61" s="83"/>
      <c r="C61" s="175"/>
    </row>
    <row r="62" spans="1:7" x14ac:dyDescent="0.2">
      <c r="A62" s="88"/>
      <c r="B62" s="83"/>
      <c r="C62" s="244"/>
    </row>
    <row r="63" spans="1:7" x14ac:dyDescent="0.2">
      <c r="A63" s="88"/>
      <c r="B63" s="91"/>
      <c r="C63" s="245"/>
    </row>
    <row r="64" spans="1:7" x14ac:dyDescent="0.2">
      <c r="A64" s="88"/>
      <c r="B64" s="246"/>
      <c r="C64" s="175"/>
    </row>
    <row r="65" spans="1:4" x14ac:dyDescent="0.2">
      <c r="A65" s="90"/>
      <c r="B65" s="83"/>
      <c r="C65" s="175"/>
    </row>
    <row r="66" spans="1:4" x14ac:dyDescent="0.2">
      <c r="A66" s="88"/>
      <c r="B66" s="83"/>
      <c r="C66" s="175"/>
    </row>
    <row r="67" spans="1:4" x14ac:dyDescent="0.2">
      <c r="A67" s="88"/>
      <c r="B67" s="83"/>
      <c r="C67" s="175"/>
    </row>
    <row r="68" spans="1:4" x14ac:dyDescent="0.2">
      <c r="A68" s="88"/>
      <c r="B68" s="83"/>
      <c r="C68" s="175"/>
    </row>
    <row r="69" spans="1:4" x14ac:dyDescent="0.2">
      <c r="A69" s="88"/>
      <c r="B69" s="91"/>
      <c r="C69" s="245"/>
    </row>
    <row r="70" spans="1:4" x14ac:dyDescent="0.2">
      <c r="A70" s="88"/>
    </row>
    <row r="71" spans="1:4" x14ac:dyDescent="0.2">
      <c r="A71" s="90"/>
    </row>
    <row r="72" spans="1:4" x14ac:dyDescent="0.2">
      <c r="A72" s="67"/>
    </row>
    <row r="73" spans="1:4" x14ac:dyDescent="0.2">
      <c r="A73" s="67"/>
    </row>
    <row r="74" spans="1:4" x14ac:dyDescent="0.2">
      <c r="A74" s="67"/>
    </row>
    <row r="75" spans="1:4" x14ac:dyDescent="0.2">
      <c r="A75" s="67"/>
    </row>
    <row r="76" spans="1:4" x14ac:dyDescent="0.2">
      <c r="A76" s="67"/>
    </row>
    <row r="77" spans="1:4" x14ac:dyDescent="0.2">
      <c r="A77" s="67"/>
    </row>
    <row r="78" spans="1:4" x14ac:dyDescent="0.2">
      <c r="A78" s="67"/>
    </row>
    <row r="79" spans="1:4" x14ac:dyDescent="0.2">
      <c r="A79" s="67"/>
    </row>
    <row r="80" spans="1:4" x14ac:dyDescent="0.2">
      <c r="A80" s="67"/>
      <c r="C80" s="247" t="s">
        <v>70</v>
      </c>
      <c r="D80" t="s">
        <v>70</v>
      </c>
    </row>
    <row r="81" spans="1:1" x14ac:dyDescent="0.2">
      <c r="A81" s="67"/>
    </row>
    <row r="82" spans="1:1" x14ac:dyDescent="0.2">
      <c r="A82" s="67"/>
    </row>
    <row r="83" spans="1:1" x14ac:dyDescent="0.2">
      <c r="A83" s="67"/>
    </row>
    <row r="84" spans="1:1" x14ac:dyDescent="0.2">
      <c r="A84" s="67"/>
    </row>
    <row r="85" spans="1:1" x14ac:dyDescent="0.2">
      <c r="A85" s="67"/>
    </row>
    <row r="86" spans="1:1" x14ac:dyDescent="0.2">
      <c r="A86" s="67"/>
    </row>
    <row r="87" spans="1:1" x14ac:dyDescent="0.2">
      <c r="A87" s="67"/>
    </row>
    <row r="88" spans="1:1" x14ac:dyDescent="0.2">
      <c r="A88" s="67"/>
    </row>
    <row r="89" spans="1:1" x14ac:dyDescent="0.2">
      <c r="A89" s="67"/>
    </row>
    <row r="90" spans="1:1" x14ac:dyDescent="0.2">
      <c r="A90" s="67"/>
    </row>
    <row r="91" spans="1:1" x14ac:dyDescent="0.2">
      <c r="A91" s="67"/>
    </row>
    <row r="92" spans="1:1" x14ac:dyDescent="0.2">
      <c r="A92" s="67"/>
    </row>
    <row r="93" spans="1:1" x14ac:dyDescent="0.2">
      <c r="A93" s="67"/>
    </row>
    <row r="94" spans="1:1" x14ac:dyDescent="0.2">
      <c r="A94" s="67"/>
    </row>
    <row r="95" spans="1:1" x14ac:dyDescent="0.2">
      <c r="A95" s="67"/>
    </row>
    <row r="96" spans="1:1" x14ac:dyDescent="0.2">
      <c r="A96" s="67"/>
    </row>
    <row r="97" spans="1:1" x14ac:dyDescent="0.2">
      <c r="A97" s="67"/>
    </row>
    <row r="98" spans="1:1" x14ac:dyDescent="0.2">
      <c r="A98" s="67"/>
    </row>
    <row r="99" spans="1:1" x14ac:dyDescent="0.2">
      <c r="A99" s="67"/>
    </row>
    <row r="100" spans="1:1" x14ac:dyDescent="0.2">
      <c r="A100" s="67"/>
    </row>
    <row r="101" spans="1:1" x14ac:dyDescent="0.2">
      <c r="A101" s="67"/>
    </row>
    <row r="102" spans="1:1" x14ac:dyDescent="0.2">
      <c r="A102" s="67"/>
    </row>
    <row r="103" spans="1:1" x14ac:dyDescent="0.2">
      <c r="A103" s="67"/>
    </row>
    <row r="104" spans="1:1" x14ac:dyDescent="0.2">
      <c r="A104" s="67"/>
    </row>
    <row r="105" spans="1:1" x14ac:dyDescent="0.2">
      <c r="A105" s="67"/>
    </row>
    <row r="106" spans="1:1" x14ac:dyDescent="0.2">
      <c r="A106" s="67"/>
    </row>
    <row r="107" spans="1:1" x14ac:dyDescent="0.2">
      <c r="A107" s="67"/>
    </row>
    <row r="108" spans="1:1" x14ac:dyDescent="0.2">
      <c r="A108" s="67"/>
    </row>
    <row r="109" spans="1:1" x14ac:dyDescent="0.2">
      <c r="A109" s="67"/>
    </row>
  </sheetData>
  <dataValidations count="1">
    <dataValidation type="date" allowBlank="1" showInputMessage="1" showErrorMessage="1" sqref="B4">
      <formula1>44652</formula1>
      <formula2>45016</formula2>
    </dataValidation>
  </dataValidations>
  <printOptions headings="1" gridLines="1"/>
  <pageMargins left="0.7" right="0.7" top="0.75" bottom="0.75" header="0.3" footer="0.3"/>
  <pageSetup paperSize="9" scale="61" fitToHeight="0" orientation="landscape" horizontalDpi="4294967294"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X46"/>
  <sheetViews>
    <sheetView workbookViewId="0">
      <selection activeCell="G19" sqref="G19"/>
    </sheetView>
  </sheetViews>
  <sheetFormatPr defaultColWidth="8.85546875" defaultRowHeight="12.75" x14ac:dyDescent="0.2"/>
  <cols>
    <col min="1" max="1" width="6.140625" bestFit="1" customWidth="1"/>
    <col min="3" max="3" width="33.140625" bestFit="1" customWidth="1"/>
    <col min="4" max="4" width="2.28515625" bestFit="1" customWidth="1"/>
    <col min="5" max="5" width="3.7109375" customWidth="1"/>
    <col min="21" max="21" width="3.7109375" customWidth="1"/>
    <col min="23" max="23" width="3.7109375" customWidth="1"/>
  </cols>
  <sheetData>
    <row r="1" spans="1:24" ht="39" thickBot="1" x14ac:dyDescent="0.25">
      <c r="A1" s="39" t="s">
        <v>91</v>
      </c>
      <c r="B1" s="42" t="s">
        <v>92</v>
      </c>
      <c r="C1" s="40" t="s">
        <v>93</v>
      </c>
      <c r="D1" s="40"/>
      <c r="E1" s="40"/>
      <c r="F1" s="41" t="s">
        <v>18</v>
      </c>
      <c r="G1" s="42" t="s">
        <v>19</v>
      </c>
      <c r="H1" s="43" t="s">
        <v>20</v>
      </c>
      <c r="I1" s="43" t="s">
        <v>21</v>
      </c>
      <c r="J1" s="42" t="s">
        <v>22</v>
      </c>
      <c r="K1" s="42" t="s">
        <v>23</v>
      </c>
      <c r="L1" s="42" t="s">
        <v>24</v>
      </c>
      <c r="M1" s="42" t="s">
        <v>25</v>
      </c>
      <c r="N1" s="41" t="s">
        <v>26</v>
      </c>
      <c r="O1" s="42" t="s">
        <v>27</v>
      </c>
      <c r="P1" s="43" t="s">
        <v>94</v>
      </c>
      <c r="Q1" s="42" t="s">
        <v>30</v>
      </c>
      <c r="R1" s="42" t="s">
        <v>95</v>
      </c>
      <c r="S1" s="42" t="s">
        <v>96</v>
      </c>
      <c r="T1" s="42" t="s">
        <v>64</v>
      </c>
      <c r="U1" s="44"/>
      <c r="V1" s="42" t="s">
        <v>13</v>
      </c>
      <c r="W1" s="44"/>
      <c r="X1" s="45" t="s">
        <v>66</v>
      </c>
    </row>
    <row r="2" spans="1:24" x14ac:dyDescent="0.2">
      <c r="A2" s="37" t="s">
        <v>73</v>
      </c>
      <c r="B2" s="37">
        <v>1400</v>
      </c>
      <c r="C2" s="37" t="s">
        <v>97</v>
      </c>
      <c r="D2" s="37" t="s">
        <v>98</v>
      </c>
      <c r="F2" s="58"/>
      <c r="G2" s="58"/>
      <c r="H2" s="58"/>
      <c r="I2" s="58"/>
      <c r="J2" s="58"/>
      <c r="K2" s="58"/>
      <c r="L2" s="58">
        <v>100</v>
      </c>
      <c r="M2" s="58"/>
      <c r="N2" s="58"/>
      <c r="O2" s="58"/>
      <c r="P2" s="58"/>
      <c r="Q2" s="58"/>
      <c r="R2" s="58"/>
      <c r="S2" s="58"/>
      <c r="T2" s="66">
        <v>100</v>
      </c>
      <c r="V2" s="59">
        <v>20</v>
      </c>
      <c r="X2" s="57">
        <v>120</v>
      </c>
    </row>
    <row r="3" spans="1:24" x14ac:dyDescent="0.2">
      <c r="A3" s="37" t="s">
        <v>73</v>
      </c>
      <c r="B3" s="37">
        <v>1402</v>
      </c>
      <c r="C3" s="37" t="s">
        <v>99</v>
      </c>
      <c r="D3" s="37" t="s">
        <v>98</v>
      </c>
      <c r="F3" s="58"/>
      <c r="G3" s="58"/>
      <c r="H3" s="58">
        <v>199.18</v>
      </c>
      <c r="I3" s="58"/>
      <c r="J3" s="58"/>
      <c r="K3" s="58"/>
      <c r="L3" s="58"/>
      <c r="M3" s="58"/>
      <c r="N3" s="58"/>
      <c r="O3" s="58"/>
      <c r="P3" s="58"/>
      <c r="Q3" s="58"/>
      <c r="R3" s="58"/>
      <c r="S3" s="58"/>
      <c r="T3" s="66">
        <v>199.18</v>
      </c>
      <c r="V3" s="59">
        <v>29.5</v>
      </c>
      <c r="X3" s="57">
        <v>228.68</v>
      </c>
    </row>
    <row r="4" spans="1:24" x14ac:dyDescent="0.2">
      <c r="A4" s="37" t="s">
        <v>73</v>
      </c>
      <c r="B4" s="37">
        <v>1404</v>
      </c>
      <c r="C4" s="37" t="s">
        <v>100</v>
      </c>
      <c r="D4" s="37" t="s">
        <v>98</v>
      </c>
      <c r="F4" s="58"/>
      <c r="G4" s="58"/>
      <c r="H4" s="58"/>
      <c r="I4" s="58"/>
      <c r="J4" s="58"/>
      <c r="K4" s="58"/>
      <c r="L4" s="58"/>
      <c r="M4" s="58"/>
      <c r="N4" s="58"/>
      <c r="O4" s="58">
        <v>363.48</v>
      </c>
      <c r="P4" s="58"/>
      <c r="Q4" s="58"/>
      <c r="R4" s="58"/>
      <c r="S4" s="58"/>
      <c r="T4" s="66">
        <v>363.48</v>
      </c>
      <c r="V4" s="59"/>
      <c r="X4" s="57">
        <v>363.48</v>
      </c>
    </row>
    <row r="5" spans="1:24" x14ac:dyDescent="0.2">
      <c r="A5" s="37" t="s">
        <v>73</v>
      </c>
      <c r="B5" s="37">
        <v>1405</v>
      </c>
      <c r="C5" s="37" t="s">
        <v>101</v>
      </c>
      <c r="D5" s="37" t="s">
        <v>98</v>
      </c>
      <c r="F5" s="58">
        <v>319.14</v>
      </c>
      <c r="G5" s="58">
        <v>18.45</v>
      </c>
      <c r="H5" s="58"/>
      <c r="I5" s="58"/>
      <c r="J5" s="58"/>
      <c r="K5" s="58"/>
      <c r="L5" s="58"/>
      <c r="M5" s="58"/>
      <c r="N5" s="58"/>
      <c r="O5" s="58">
        <v>24.97</v>
      </c>
      <c r="P5" s="58"/>
      <c r="Q5" s="58"/>
      <c r="R5" s="58"/>
      <c r="S5" s="58">
        <v>71.319999999999993</v>
      </c>
      <c r="T5" s="66">
        <v>433.87999999999994</v>
      </c>
      <c r="V5" s="59">
        <v>14.26</v>
      </c>
      <c r="X5" s="57">
        <v>448.13999999999993</v>
      </c>
    </row>
    <row r="6" spans="1:24" x14ac:dyDescent="0.2">
      <c r="A6" s="37" t="s">
        <v>74</v>
      </c>
      <c r="B6" s="37">
        <v>1407</v>
      </c>
      <c r="C6" s="37" t="s">
        <v>102</v>
      </c>
      <c r="D6" s="37" t="s">
        <v>98</v>
      </c>
      <c r="F6" s="58">
        <v>319.14</v>
      </c>
      <c r="G6" s="58">
        <v>14.4</v>
      </c>
      <c r="H6" s="58"/>
      <c r="I6" s="58"/>
      <c r="J6" s="58"/>
      <c r="K6" s="58"/>
      <c r="L6" s="58"/>
      <c r="M6" s="58"/>
      <c r="N6" s="58"/>
      <c r="O6" s="58"/>
      <c r="P6" s="58"/>
      <c r="Q6" s="58"/>
      <c r="R6" s="58"/>
      <c r="S6" s="58"/>
      <c r="T6" s="66">
        <v>333.53999999999996</v>
      </c>
      <c r="V6" s="59"/>
      <c r="X6" s="57">
        <v>333.53999999999996</v>
      </c>
    </row>
    <row r="7" spans="1:24" x14ac:dyDescent="0.2">
      <c r="A7" s="37" t="s">
        <v>74</v>
      </c>
      <c r="B7" s="37">
        <v>1410</v>
      </c>
      <c r="C7" s="37" t="s">
        <v>103</v>
      </c>
      <c r="D7" s="37" t="s">
        <v>98</v>
      </c>
      <c r="F7" s="58"/>
      <c r="G7" s="58"/>
      <c r="H7" s="58"/>
      <c r="I7" s="58"/>
      <c r="J7" s="58"/>
      <c r="K7" s="58"/>
      <c r="L7" s="58"/>
      <c r="M7" s="58"/>
      <c r="N7" s="58"/>
      <c r="O7" s="58"/>
      <c r="P7" s="58">
        <v>110.38</v>
      </c>
      <c r="Q7" s="58"/>
      <c r="R7" s="58"/>
      <c r="S7" s="58"/>
      <c r="T7" s="66">
        <v>110.38</v>
      </c>
      <c r="V7" s="59">
        <v>22.08</v>
      </c>
      <c r="X7" s="57">
        <v>132.45999999999998</v>
      </c>
    </row>
    <row r="8" spans="1:24" x14ac:dyDescent="0.2">
      <c r="A8" s="37" t="s">
        <v>74</v>
      </c>
      <c r="B8" s="37">
        <v>1411</v>
      </c>
      <c r="C8" s="37" t="s">
        <v>104</v>
      </c>
      <c r="D8" s="37" t="s">
        <v>98</v>
      </c>
      <c r="F8" s="58"/>
      <c r="G8" s="58"/>
      <c r="H8" s="58"/>
      <c r="I8" s="58"/>
      <c r="J8" s="58"/>
      <c r="K8" s="58"/>
      <c r="L8" s="58"/>
      <c r="M8" s="58"/>
      <c r="N8" s="58"/>
      <c r="O8" s="58"/>
      <c r="P8" s="58">
        <v>300</v>
      </c>
      <c r="Q8" s="58"/>
      <c r="R8" s="58"/>
      <c r="S8" s="58"/>
      <c r="T8" s="66">
        <v>300</v>
      </c>
      <c r="V8" s="59">
        <v>60</v>
      </c>
      <c r="X8" s="57">
        <v>360</v>
      </c>
    </row>
    <row r="9" spans="1:24" x14ac:dyDescent="0.2">
      <c r="A9" s="37" t="s">
        <v>76</v>
      </c>
      <c r="B9" s="37">
        <v>1412</v>
      </c>
      <c r="C9" s="37" t="s">
        <v>105</v>
      </c>
      <c r="D9" s="37" t="s">
        <v>98</v>
      </c>
      <c r="F9" s="58"/>
      <c r="G9" s="58"/>
      <c r="H9" s="58"/>
      <c r="I9" s="58"/>
      <c r="J9" s="58"/>
      <c r="K9" s="58"/>
      <c r="L9" s="58"/>
      <c r="M9" s="58"/>
      <c r="N9" s="58"/>
      <c r="O9" s="58">
        <v>110</v>
      </c>
      <c r="P9" s="58"/>
      <c r="Q9" s="58"/>
      <c r="R9" s="58"/>
      <c r="S9" s="58"/>
      <c r="T9" s="66">
        <v>110</v>
      </c>
      <c r="V9" s="59"/>
      <c r="X9" s="57">
        <v>110</v>
      </c>
    </row>
    <row r="10" spans="1:24" x14ac:dyDescent="0.2">
      <c r="A10" s="37" t="s">
        <v>74</v>
      </c>
      <c r="B10" s="37">
        <v>1414</v>
      </c>
      <c r="C10" s="37" t="s">
        <v>106</v>
      </c>
      <c r="D10" s="37" t="s">
        <v>98</v>
      </c>
      <c r="F10" s="58"/>
      <c r="G10" s="58"/>
      <c r="H10" s="58"/>
      <c r="I10" s="58"/>
      <c r="J10" s="58"/>
      <c r="K10" s="58"/>
      <c r="L10" s="58"/>
      <c r="M10" s="58">
        <v>879.21</v>
      </c>
      <c r="N10" s="58"/>
      <c r="O10" s="58"/>
      <c r="P10" s="58"/>
      <c r="Q10" s="58"/>
      <c r="R10" s="58"/>
      <c r="S10" s="58"/>
      <c r="T10" s="66">
        <v>879.21</v>
      </c>
      <c r="V10" s="59"/>
      <c r="X10" s="57">
        <v>879.21</v>
      </c>
    </row>
    <row r="11" spans="1:24" x14ac:dyDescent="0.2">
      <c r="A11" s="37" t="s">
        <v>74</v>
      </c>
      <c r="B11" s="37">
        <v>1415</v>
      </c>
      <c r="C11" s="37" t="s">
        <v>107</v>
      </c>
      <c r="D11" s="37" t="s">
        <v>98</v>
      </c>
      <c r="F11" s="58"/>
      <c r="G11" s="58"/>
      <c r="H11" s="58"/>
      <c r="I11" s="58"/>
      <c r="J11" s="58"/>
      <c r="K11" s="58"/>
      <c r="L11" s="58"/>
      <c r="M11" s="58"/>
      <c r="N11" s="58"/>
      <c r="O11" s="58"/>
      <c r="P11" s="58">
        <v>2422</v>
      </c>
      <c r="Q11" s="58"/>
      <c r="R11" s="58"/>
      <c r="S11" s="58"/>
      <c r="T11" s="66">
        <v>2422</v>
      </c>
      <c r="V11" s="59"/>
      <c r="X11" s="57">
        <v>2422</v>
      </c>
    </row>
    <row r="12" spans="1:24" x14ac:dyDescent="0.2">
      <c r="A12" s="37" t="s">
        <v>74</v>
      </c>
      <c r="B12" s="37">
        <v>1416</v>
      </c>
      <c r="C12" s="37" t="s">
        <v>108</v>
      </c>
      <c r="D12" s="37" t="s">
        <v>98</v>
      </c>
      <c r="F12" s="58"/>
      <c r="G12" s="58"/>
      <c r="H12" s="58"/>
      <c r="I12" s="58"/>
      <c r="J12" s="58"/>
      <c r="K12" s="58">
        <v>233.6</v>
      </c>
      <c r="L12" s="58"/>
      <c r="M12" s="58"/>
      <c r="N12" s="58"/>
      <c r="O12" s="58"/>
      <c r="P12" s="58"/>
      <c r="Q12" s="58"/>
      <c r="R12" s="58"/>
      <c r="S12" s="58"/>
      <c r="T12" s="66">
        <v>233.6</v>
      </c>
      <c r="V12" s="59"/>
      <c r="X12" s="57">
        <v>233.6</v>
      </c>
    </row>
    <row r="13" spans="1:24" x14ac:dyDescent="0.2">
      <c r="A13" s="37" t="s">
        <v>74</v>
      </c>
      <c r="B13" s="37">
        <v>1417</v>
      </c>
      <c r="C13" s="37" t="s">
        <v>109</v>
      </c>
      <c r="D13" s="37" t="s">
        <v>98</v>
      </c>
      <c r="F13" s="58">
        <v>337.36</v>
      </c>
      <c r="G13" s="58"/>
      <c r="H13" s="58"/>
      <c r="I13" s="58"/>
      <c r="J13" s="58"/>
      <c r="K13" s="58"/>
      <c r="L13" s="58"/>
      <c r="M13" s="58"/>
      <c r="N13" s="58"/>
      <c r="O13" s="58">
        <v>71.95</v>
      </c>
      <c r="P13" s="58"/>
      <c r="Q13" s="58"/>
      <c r="R13" s="58"/>
      <c r="S13" s="58">
        <v>17.559999999999999</v>
      </c>
      <c r="T13" s="66">
        <v>426.87</v>
      </c>
      <c r="V13" s="59">
        <v>14.39</v>
      </c>
      <c r="X13" s="57">
        <v>441.26</v>
      </c>
    </row>
    <row r="14" spans="1:24" x14ac:dyDescent="0.2">
      <c r="A14" s="37" t="s">
        <v>75</v>
      </c>
      <c r="B14" s="37">
        <v>1420</v>
      </c>
      <c r="C14" s="37" t="s">
        <v>110</v>
      </c>
      <c r="D14" s="37" t="s">
        <v>98</v>
      </c>
      <c r="F14" s="58"/>
      <c r="G14" s="58"/>
      <c r="H14" s="58"/>
      <c r="I14" s="58"/>
      <c r="J14" s="58"/>
      <c r="K14" s="58"/>
      <c r="L14" s="58"/>
      <c r="M14" s="58"/>
      <c r="N14" s="58"/>
      <c r="O14" s="58"/>
      <c r="P14" s="58"/>
      <c r="Q14" s="58"/>
      <c r="R14" s="58"/>
      <c r="S14" s="58">
        <v>535</v>
      </c>
      <c r="T14" s="66">
        <v>535</v>
      </c>
      <c r="V14" s="59">
        <v>107</v>
      </c>
      <c r="X14" s="57">
        <v>642</v>
      </c>
    </row>
    <row r="15" spans="1:24" x14ac:dyDescent="0.2">
      <c r="A15" s="37" t="s">
        <v>76</v>
      </c>
      <c r="B15" s="37">
        <v>1421</v>
      </c>
      <c r="C15" s="37" t="s">
        <v>102</v>
      </c>
      <c r="D15" s="37" t="s">
        <v>98</v>
      </c>
      <c r="F15" s="58">
        <v>320.35000000000002</v>
      </c>
      <c r="G15" s="58">
        <v>14.18</v>
      </c>
      <c r="H15" s="58"/>
      <c r="I15" s="58">
        <v>79</v>
      </c>
      <c r="J15" s="58"/>
      <c r="K15" s="58"/>
      <c r="L15" s="58"/>
      <c r="M15" s="58"/>
      <c r="N15" s="58"/>
      <c r="O15" s="58"/>
      <c r="P15" s="58"/>
      <c r="Q15" s="58"/>
      <c r="R15" s="58"/>
      <c r="S15" s="58"/>
      <c r="T15" s="66">
        <v>413.53000000000003</v>
      </c>
      <c r="V15" s="59"/>
      <c r="X15" s="57">
        <v>413.53000000000003</v>
      </c>
    </row>
    <row r="16" spans="1:24" x14ac:dyDescent="0.2">
      <c r="A16" s="37" t="s">
        <v>76</v>
      </c>
      <c r="B16" s="37">
        <v>1422</v>
      </c>
      <c r="C16" s="37" t="s">
        <v>111</v>
      </c>
      <c r="D16" s="37" t="s">
        <v>98</v>
      </c>
      <c r="F16" s="58"/>
      <c r="G16" s="58"/>
      <c r="H16" s="58"/>
      <c r="I16" s="58"/>
      <c r="J16" s="58"/>
      <c r="K16" s="58"/>
      <c r="L16" s="58"/>
      <c r="M16" s="58"/>
      <c r="N16" s="58"/>
      <c r="O16" s="58"/>
      <c r="P16" s="58">
        <v>130</v>
      </c>
      <c r="Q16" s="58"/>
      <c r="R16" s="58"/>
      <c r="S16" s="58"/>
      <c r="T16" s="66">
        <v>130</v>
      </c>
      <c r="V16" s="59">
        <v>26</v>
      </c>
      <c r="X16" s="57">
        <v>156</v>
      </c>
    </row>
    <row r="17" spans="1:24" x14ac:dyDescent="0.2">
      <c r="A17" s="37" t="s">
        <v>76</v>
      </c>
      <c r="B17" s="37">
        <v>1424</v>
      </c>
      <c r="C17" s="37" t="s">
        <v>112</v>
      </c>
      <c r="D17" s="37" t="s">
        <v>98</v>
      </c>
      <c r="F17" s="58"/>
      <c r="G17" s="58"/>
      <c r="H17" s="58"/>
      <c r="I17" s="58"/>
      <c r="J17" s="58"/>
      <c r="K17" s="58"/>
      <c r="L17" s="58"/>
      <c r="M17" s="58"/>
      <c r="N17" s="58"/>
      <c r="O17" s="58"/>
      <c r="P17" s="58"/>
      <c r="Q17" s="58"/>
      <c r="R17" s="58"/>
      <c r="S17" s="58">
        <v>100</v>
      </c>
      <c r="T17" s="66">
        <v>100</v>
      </c>
      <c r="V17" s="59"/>
      <c r="X17" s="57">
        <v>100</v>
      </c>
    </row>
    <row r="18" spans="1:24" x14ac:dyDescent="0.2">
      <c r="A18" s="37" t="s">
        <v>76</v>
      </c>
      <c r="B18" s="37">
        <v>1427</v>
      </c>
      <c r="C18" s="37" t="s">
        <v>113</v>
      </c>
      <c r="D18" s="37" t="s">
        <v>98</v>
      </c>
      <c r="F18" s="58"/>
      <c r="G18" s="58"/>
      <c r="H18" s="58"/>
      <c r="I18" s="58"/>
      <c r="J18" s="58"/>
      <c r="K18" s="58"/>
      <c r="L18" s="58"/>
      <c r="M18" s="58"/>
      <c r="N18" s="58"/>
      <c r="O18" s="58">
        <v>1980</v>
      </c>
      <c r="P18" s="58"/>
      <c r="Q18" s="58"/>
      <c r="R18" s="58"/>
      <c r="S18" s="58"/>
      <c r="T18" s="66">
        <v>1980</v>
      </c>
      <c r="V18" s="59"/>
      <c r="X18" s="57">
        <v>1980</v>
      </c>
    </row>
    <row r="19" spans="1:24" x14ac:dyDescent="0.2">
      <c r="A19" s="37" t="s">
        <v>76</v>
      </c>
      <c r="B19" s="37">
        <v>1428</v>
      </c>
      <c r="C19" s="37" t="s">
        <v>114</v>
      </c>
      <c r="D19" s="37" t="s">
        <v>98</v>
      </c>
      <c r="F19" s="58"/>
      <c r="G19" s="58"/>
      <c r="H19" s="58"/>
      <c r="I19" s="58"/>
      <c r="J19" s="58"/>
      <c r="K19" s="58"/>
      <c r="L19" s="58"/>
      <c r="M19" s="58"/>
      <c r="N19" s="58"/>
      <c r="O19" s="58"/>
      <c r="P19" s="58"/>
      <c r="Q19" s="58"/>
      <c r="R19" s="58"/>
      <c r="S19" s="58">
        <v>1125.8399999999999</v>
      </c>
      <c r="T19" s="66">
        <v>1125.8399999999999</v>
      </c>
      <c r="V19" s="59">
        <v>225.17</v>
      </c>
      <c r="X19" s="57">
        <v>1351.01</v>
      </c>
    </row>
    <row r="20" spans="1:24" x14ac:dyDescent="0.2">
      <c r="A20" s="37" t="s">
        <v>77</v>
      </c>
      <c r="B20" s="37">
        <v>1429</v>
      </c>
      <c r="C20" s="37" t="s">
        <v>115</v>
      </c>
      <c r="D20" s="37" t="s">
        <v>98</v>
      </c>
      <c r="F20" s="58">
        <v>328.15</v>
      </c>
      <c r="G20" s="58"/>
      <c r="H20" s="58"/>
      <c r="I20" s="58">
        <v>4</v>
      </c>
      <c r="J20" s="58"/>
      <c r="K20" s="58"/>
      <c r="L20" s="58"/>
      <c r="M20" s="58"/>
      <c r="N20" s="58"/>
      <c r="O20" s="58"/>
      <c r="P20" s="58"/>
      <c r="Q20" s="58">
        <v>86.52</v>
      </c>
      <c r="R20" s="58"/>
      <c r="S20" s="58">
        <v>89.99</v>
      </c>
      <c r="T20" s="66">
        <v>508.65999999999997</v>
      </c>
      <c r="V20" s="59">
        <v>17.3</v>
      </c>
      <c r="X20" s="57">
        <v>525.95999999999992</v>
      </c>
    </row>
    <row r="21" spans="1:24" x14ac:dyDescent="0.2">
      <c r="A21" s="37" t="s">
        <v>77</v>
      </c>
      <c r="B21" s="37">
        <v>1431</v>
      </c>
      <c r="C21" s="37" t="s">
        <v>116</v>
      </c>
      <c r="D21" s="37" t="s">
        <v>98</v>
      </c>
      <c r="F21" s="58"/>
      <c r="G21" s="58"/>
      <c r="H21" s="58"/>
      <c r="I21" s="58"/>
      <c r="J21" s="58"/>
      <c r="K21" s="58"/>
      <c r="L21" s="58"/>
      <c r="M21" s="58"/>
      <c r="N21" s="58"/>
      <c r="O21" s="58"/>
      <c r="P21" s="58">
        <v>1680</v>
      </c>
      <c r="Q21" s="58"/>
      <c r="R21" s="58"/>
      <c r="S21" s="58"/>
      <c r="T21" s="66">
        <v>1680</v>
      </c>
      <c r="V21" s="59">
        <v>336</v>
      </c>
      <c r="X21" s="57">
        <v>2016</v>
      </c>
    </row>
    <row r="22" spans="1:24" x14ac:dyDescent="0.2">
      <c r="A22" s="37" t="s">
        <v>78</v>
      </c>
      <c r="B22" s="37">
        <v>1434</v>
      </c>
      <c r="C22" s="37" t="s">
        <v>115</v>
      </c>
      <c r="D22" s="37" t="s">
        <v>98</v>
      </c>
      <c r="F22" s="58">
        <v>355.75</v>
      </c>
      <c r="G22" s="58">
        <v>41.85</v>
      </c>
      <c r="H22" s="58"/>
      <c r="I22" s="58"/>
      <c r="J22" s="58"/>
      <c r="K22" s="58"/>
      <c r="L22" s="58"/>
      <c r="M22" s="58"/>
      <c r="N22" s="58"/>
      <c r="O22" s="58"/>
      <c r="P22" s="58"/>
      <c r="Q22" s="58"/>
      <c r="R22" s="58"/>
      <c r="S22" s="58"/>
      <c r="T22" s="66">
        <v>397.6</v>
      </c>
      <c r="V22" s="59"/>
      <c r="X22" s="57">
        <v>397.6</v>
      </c>
    </row>
    <row r="23" spans="1:24" x14ac:dyDescent="0.2">
      <c r="A23" s="37" t="s">
        <v>78</v>
      </c>
      <c r="B23" s="69" t="s">
        <v>69</v>
      </c>
      <c r="C23" s="37" t="s">
        <v>117</v>
      </c>
      <c r="D23" s="37" t="s">
        <v>98</v>
      </c>
      <c r="F23" s="58"/>
      <c r="G23" s="58"/>
      <c r="H23" s="58"/>
      <c r="I23" s="58"/>
      <c r="J23" s="58"/>
      <c r="K23" s="58"/>
      <c r="L23" s="58"/>
      <c r="M23" s="58"/>
      <c r="N23" s="58"/>
      <c r="O23" s="58"/>
      <c r="P23" s="58"/>
      <c r="Q23" s="58"/>
      <c r="R23" s="58"/>
      <c r="S23" s="58">
        <v>200</v>
      </c>
      <c r="T23" s="66">
        <v>200</v>
      </c>
      <c r="V23" s="59"/>
      <c r="X23" s="57">
        <v>200</v>
      </c>
    </row>
    <row r="24" spans="1:24" x14ac:dyDescent="0.2">
      <c r="A24" s="37" t="s">
        <v>78</v>
      </c>
      <c r="B24" s="37">
        <v>1436</v>
      </c>
      <c r="C24" s="37" t="s">
        <v>118</v>
      </c>
      <c r="D24" s="37" t="s">
        <v>98</v>
      </c>
      <c r="F24" s="58"/>
      <c r="G24" s="58"/>
      <c r="H24" s="58"/>
      <c r="I24" s="58"/>
      <c r="J24" s="58"/>
      <c r="K24" s="58"/>
      <c r="L24" s="58"/>
      <c r="M24" s="58"/>
      <c r="N24" s="58"/>
      <c r="O24" s="58"/>
      <c r="P24" s="58">
        <v>117.89</v>
      </c>
      <c r="Q24" s="58"/>
      <c r="R24" s="58"/>
      <c r="S24" s="58"/>
      <c r="T24" s="66">
        <v>117.89</v>
      </c>
      <c r="V24" s="59"/>
      <c r="X24" s="57">
        <v>117.89</v>
      </c>
    </row>
    <row r="25" spans="1:24" x14ac:dyDescent="0.2">
      <c r="A25" s="37" t="s">
        <v>79</v>
      </c>
      <c r="B25" s="37">
        <v>1441</v>
      </c>
      <c r="C25" s="37" t="s">
        <v>119</v>
      </c>
      <c r="D25" s="37" t="s">
        <v>98</v>
      </c>
      <c r="F25" s="58"/>
      <c r="G25" s="58"/>
      <c r="H25" s="58"/>
      <c r="I25" s="58"/>
      <c r="J25" s="58">
        <v>200</v>
      </c>
      <c r="K25" s="58"/>
      <c r="L25" s="58"/>
      <c r="M25" s="58"/>
      <c r="N25" s="58"/>
      <c r="O25" s="58"/>
      <c r="P25" s="58"/>
      <c r="Q25" s="58"/>
      <c r="R25" s="58"/>
      <c r="S25" s="58"/>
      <c r="T25" s="66">
        <v>200</v>
      </c>
      <c r="V25" s="59">
        <v>40</v>
      </c>
      <c r="X25" s="57">
        <v>240</v>
      </c>
    </row>
    <row r="26" spans="1:24" x14ac:dyDescent="0.2">
      <c r="A26" s="37" t="s">
        <v>79</v>
      </c>
      <c r="B26" s="37">
        <v>1442</v>
      </c>
      <c r="C26" s="37" t="s">
        <v>120</v>
      </c>
      <c r="D26" s="37" t="s">
        <v>98</v>
      </c>
      <c r="F26" s="58"/>
      <c r="G26" s="58"/>
      <c r="H26" s="58"/>
      <c r="I26" s="58"/>
      <c r="J26" s="58"/>
      <c r="K26" s="58"/>
      <c r="L26" s="58"/>
      <c r="M26" s="58"/>
      <c r="N26" s="58"/>
      <c r="O26" s="58"/>
      <c r="P26" s="58"/>
      <c r="Q26" s="58"/>
      <c r="R26" s="58">
        <v>140</v>
      </c>
      <c r="S26" s="58"/>
      <c r="T26" s="66">
        <v>140</v>
      </c>
      <c r="V26" s="59"/>
      <c r="X26" s="57">
        <v>140</v>
      </c>
    </row>
    <row r="27" spans="1:24" x14ac:dyDescent="0.2">
      <c r="A27" s="37" t="s">
        <v>79</v>
      </c>
      <c r="B27" s="37">
        <v>1443</v>
      </c>
      <c r="C27" s="37" t="s">
        <v>115</v>
      </c>
      <c r="D27" s="37" t="s">
        <v>98</v>
      </c>
      <c r="F27" s="58">
        <v>355.75</v>
      </c>
      <c r="G27" s="58">
        <v>6.75</v>
      </c>
      <c r="H27" s="58"/>
      <c r="I27" s="58">
        <v>52.95</v>
      </c>
      <c r="J27" s="58"/>
      <c r="K27" s="58"/>
      <c r="L27" s="58"/>
      <c r="M27" s="58"/>
      <c r="N27" s="58"/>
      <c r="O27" s="58"/>
      <c r="P27" s="58"/>
      <c r="Q27" s="58"/>
      <c r="R27" s="58"/>
      <c r="S27" s="58"/>
      <c r="T27" s="66">
        <v>415.45</v>
      </c>
      <c r="V27" s="59">
        <v>4.58</v>
      </c>
      <c r="X27" s="57">
        <v>420.03</v>
      </c>
    </row>
    <row r="28" spans="1:24" x14ac:dyDescent="0.2">
      <c r="A28" s="37" t="s">
        <v>80</v>
      </c>
      <c r="B28" s="37">
        <v>1446</v>
      </c>
      <c r="C28" s="37" t="s">
        <v>115</v>
      </c>
      <c r="D28" s="37" t="s">
        <v>98</v>
      </c>
      <c r="F28" s="58">
        <v>355.75</v>
      </c>
      <c r="G28" s="58"/>
      <c r="H28" s="58"/>
      <c r="I28" s="58">
        <v>3.4</v>
      </c>
      <c r="J28" s="58"/>
      <c r="K28" s="58"/>
      <c r="L28" s="58"/>
      <c r="M28" s="58"/>
      <c r="N28" s="58"/>
      <c r="O28" s="58"/>
      <c r="P28" s="58"/>
      <c r="Q28" s="58"/>
      <c r="R28" s="58"/>
      <c r="S28" s="58">
        <v>83.35</v>
      </c>
      <c r="T28" s="66">
        <v>442.5</v>
      </c>
      <c r="V28" s="59"/>
      <c r="X28" s="57">
        <v>442.5</v>
      </c>
    </row>
    <row r="29" spans="1:24" x14ac:dyDescent="0.2">
      <c r="A29" s="37" t="s">
        <v>80</v>
      </c>
      <c r="B29" s="37">
        <v>1448</v>
      </c>
      <c r="C29" s="37" t="s">
        <v>121</v>
      </c>
      <c r="D29" s="37" t="s">
        <v>98</v>
      </c>
      <c r="F29" s="58"/>
      <c r="G29" s="58"/>
      <c r="H29" s="58">
        <v>100</v>
      </c>
      <c r="I29" s="58"/>
      <c r="J29" s="58"/>
      <c r="K29" s="58"/>
      <c r="L29" s="58"/>
      <c r="M29" s="58"/>
      <c r="N29" s="58"/>
      <c r="O29" s="58"/>
      <c r="P29" s="58"/>
      <c r="Q29" s="58"/>
      <c r="R29" s="58"/>
      <c r="S29" s="58"/>
      <c r="T29" s="66">
        <v>100</v>
      </c>
      <c r="V29" s="59"/>
      <c r="X29" s="57">
        <v>100</v>
      </c>
    </row>
    <row r="30" spans="1:24" x14ac:dyDescent="0.2">
      <c r="A30" s="37" t="s">
        <v>80</v>
      </c>
      <c r="B30" s="37">
        <v>1450</v>
      </c>
      <c r="C30" s="37" t="s">
        <v>122</v>
      </c>
      <c r="D30" s="37" t="s">
        <v>98</v>
      </c>
      <c r="F30" s="58"/>
      <c r="G30" s="58">
        <v>30.06</v>
      </c>
      <c r="H30" s="58"/>
      <c r="I30" s="58"/>
      <c r="J30" s="58"/>
      <c r="K30" s="58"/>
      <c r="L30" s="58"/>
      <c r="M30" s="58"/>
      <c r="N30" s="58"/>
      <c r="O30" s="58">
        <v>80</v>
      </c>
      <c r="P30" s="58"/>
      <c r="Q30" s="58"/>
      <c r="R30" s="58"/>
      <c r="S30" s="58"/>
      <c r="T30" s="66">
        <v>110.06</v>
      </c>
      <c r="V30" s="59"/>
      <c r="X30" s="57">
        <v>110.06</v>
      </c>
    </row>
    <row r="31" spans="1:24" x14ac:dyDescent="0.2">
      <c r="A31" s="37" t="s">
        <v>81</v>
      </c>
      <c r="B31" s="37">
        <v>1452</v>
      </c>
      <c r="C31" s="37" t="s">
        <v>123</v>
      </c>
      <c r="D31" s="37" t="s">
        <v>98</v>
      </c>
      <c r="F31" s="58">
        <v>355.75</v>
      </c>
      <c r="G31" s="58">
        <v>19.350000000000001</v>
      </c>
      <c r="H31" s="58"/>
      <c r="I31" s="58">
        <v>13.44</v>
      </c>
      <c r="J31" s="58"/>
      <c r="K31" s="58"/>
      <c r="L31" s="58"/>
      <c r="M31" s="58"/>
      <c r="N31" s="58"/>
      <c r="O31" s="58"/>
      <c r="P31" s="58">
        <v>40.17</v>
      </c>
      <c r="Q31" s="58"/>
      <c r="R31" s="58"/>
      <c r="S31" s="58">
        <v>11.69</v>
      </c>
      <c r="T31" s="66">
        <v>440.40000000000003</v>
      </c>
      <c r="V31" s="59">
        <v>10.37</v>
      </c>
      <c r="X31" s="57">
        <v>450.77000000000004</v>
      </c>
    </row>
    <row r="32" spans="1:24" x14ac:dyDescent="0.2">
      <c r="A32" s="37" t="s">
        <v>81</v>
      </c>
      <c r="B32" s="37">
        <v>1453</v>
      </c>
      <c r="C32" s="37" t="s">
        <v>124</v>
      </c>
      <c r="D32" s="37" t="s">
        <v>98</v>
      </c>
      <c r="F32" s="58"/>
      <c r="G32" s="58"/>
      <c r="H32" s="58"/>
      <c r="I32" s="58"/>
      <c r="J32" s="58"/>
      <c r="K32" s="58"/>
      <c r="L32" s="58"/>
      <c r="M32" s="58"/>
      <c r="N32" s="58"/>
      <c r="O32" s="58"/>
      <c r="P32" s="58">
        <v>130</v>
      </c>
      <c r="Q32" s="58"/>
      <c r="R32" s="58"/>
      <c r="S32" s="58"/>
      <c r="T32" s="66">
        <v>130</v>
      </c>
      <c r="V32" s="59">
        <v>26</v>
      </c>
      <c r="X32" s="57">
        <v>156</v>
      </c>
    </row>
    <row r="33" spans="1:24" x14ac:dyDescent="0.2">
      <c r="A33" s="37" t="s">
        <v>81</v>
      </c>
      <c r="B33" s="37">
        <v>1454</v>
      </c>
      <c r="C33" s="37" t="s">
        <v>125</v>
      </c>
      <c r="D33" s="37" t="s">
        <v>98</v>
      </c>
      <c r="F33" s="58"/>
      <c r="G33" s="58"/>
      <c r="H33" s="58"/>
      <c r="I33" s="58">
        <v>14.52</v>
      </c>
      <c r="J33" s="58"/>
      <c r="K33" s="58"/>
      <c r="L33" s="58"/>
      <c r="M33" s="58"/>
      <c r="N33" s="58"/>
      <c r="O33" s="58"/>
      <c r="P33" s="58"/>
      <c r="Q33" s="58"/>
      <c r="R33" s="58"/>
      <c r="S33" s="58">
        <v>332.52</v>
      </c>
      <c r="T33" s="66">
        <v>347.03999999999996</v>
      </c>
      <c r="V33" s="59">
        <v>37.6</v>
      </c>
      <c r="X33" s="57">
        <v>384.64</v>
      </c>
    </row>
    <row r="34" spans="1:24" x14ac:dyDescent="0.2">
      <c r="A34" s="37" t="s">
        <v>81</v>
      </c>
      <c r="B34" s="37">
        <v>1457</v>
      </c>
      <c r="C34" s="37" t="s">
        <v>126</v>
      </c>
      <c r="D34" s="37" t="s">
        <v>98</v>
      </c>
      <c r="F34" s="58"/>
      <c r="G34" s="58"/>
      <c r="H34" s="58"/>
      <c r="I34" s="58"/>
      <c r="J34" s="58"/>
      <c r="K34" s="58"/>
      <c r="L34" s="58"/>
      <c r="M34" s="58"/>
      <c r="N34" s="58"/>
      <c r="O34" s="58"/>
      <c r="P34" s="58"/>
      <c r="Q34" s="58"/>
      <c r="R34" s="58"/>
      <c r="S34" s="58">
        <v>215.92</v>
      </c>
      <c r="T34" s="66">
        <v>215.92</v>
      </c>
      <c r="V34" s="59">
        <v>36.18</v>
      </c>
      <c r="X34" s="57">
        <v>252.1</v>
      </c>
    </row>
    <row r="35" spans="1:24" x14ac:dyDescent="0.2">
      <c r="A35" s="37" t="s">
        <v>81</v>
      </c>
      <c r="B35" s="37">
        <v>1458</v>
      </c>
      <c r="C35" s="37" t="s">
        <v>127</v>
      </c>
      <c r="D35" s="37" t="s">
        <v>98</v>
      </c>
      <c r="F35" s="58"/>
      <c r="G35" s="58"/>
      <c r="H35" s="58"/>
      <c r="I35" s="58"/>
      <c r="J35" s="58"/>
      <c r="K35" s="58"/>
      <c r="L35" s="58"/>
      <c r="M35" s="58"/>
      <c r="N35" s="58"/>
      <c r="O35" s="58"/>
      <c r="P35" s="58">
        <v>1004.25</v>
      </c>
      <c r="Q35" s="58"/>
      <c r="R35" s="58"/>
      <c r="S35" s="58"/>
      <c r="T35" s="66">
        <v>1004.25</v>
      </c>
      <c r="V35" s="59"/>
      <c r="X35" s="57">
        <v>1004.25</v>
      </c>
    </row>
    <row r="36" spans="1:24" x14ac:dyDescent="0.2">
      <c r="A36" s="37" t="s">
        <v>82</v>
      </c>
      <c r="B36" s="37">
        <v>1463</v>
      </c>
      <c r="C36" s="37" t="s">
        <v>128</v>
      </c>
      <c r="D36" s="37" t="s">
        <v>98</v>
      </c>
      <c r="F36" s="58"/>
      <c r="G36" s="58"/>
      <c r="H36" s="58"/>
      <c r="I36" s="58"/>
      <c r="J36" s="58"/>
      <c r="K36" s="58"/>
      <c r="L36" s="58"/>
      <c r="M36" s="58"/>
      <c r="N36" s="58"/>
      <c r="O36" s="58"/>
      <c r="P36" s="58"/>
      <c r="Q36" s="58"/>
      <c r="R36" s="58"/>
      <c r="S36" s="58">
        <v>167</v>
      </c>
      <c r="T36" s="66">
        <v>167</v>
      </c>
      <c r="V36" s="59"/>
      <c r="X36" s="57">
        <v>167</v>
      </c>
    </row>
    <row r="37" spans="1:24" x14ac:dyDescent="0.2">
      <c r="A37" s="37" t="s">
        <v>82</v>
      </c>
      <c r="B37" s="37">
        <v>1464</v>
      </c>
      <c r="C37" s="37" t="s">
        <v>129</v>
      </c>
      <c r="D37" s="37" t="s">
        <v>98</v>
      </c>
      <c r="F37" s="58">
        <v>711.5</v>
      </c>
      <c r="G37" s="58">
        <v>18.899999999999999</v>
      </c>
      <c r="H37" s="58"/>
      <c r="I37" s="58">
        <v>5.15</v>
      </c>
      <c r="J37" s="58"/>
      <c r="K37" s="58"/>
      <c r="L37" s="58"/>
      <c r="M37" s="58"/>
      <c r="N37" s="58"/>
      <c r="O37" s="58"/>
      <c r="P37" s="58"/>
      <c r="Q37" s="58"/>
      <c r="R37" s="58"/>
      <c r="S37" s="58"/>
      <c r="T37" s="66">
        <v>735.55</v>
      </c>
      <c r="V37" s="59"/>
      <c r="X37" s="57">
        <v>735.55</v>
      </c>
    </row>
    <row r="38" spans="1:24" x14ac:dyDescent="0.2">
      <c r="A38" s="37" t="s">
        <v>83</v>
      </c>
      <c r="B38" s="37">
        <v>1469</v>
      </c>
      <c r="C38" s="37" t="s">
        <v>130</v>
      </c>
      <c r="D38" s="37" t="s">
        <v>98</v>
      </c>
      <c r="F38" s="58"/>
      <c r="G38" s="58"/>
      <c r="H38" s="58"/>
      <c r="I38" s="58"/>
      <c r="J38" s="58"/>
      <c r="K38" s="58"/>
      <c r="L38" s="58"/>
      <c r="M38" s="58"/>
      <c r="N38" s="58"/>
      <c r="O38" s="58"/>
      <c r="P38" s="58">
        <v>2116</v>
      </c>
      <c r="Q38" s="58"/>
      <c r="R38" s="58"/>
      <c r="S38" s="58"/>
      <c r="T38" s="66">
        <v>2116</v>
      </c>
      <c r="V38" s="59"/>
      <c r="X38" s="57">
        <v>2116</v>
      </c>
    </row>
    <row r="39" spans="1:24" x14ac:dyDescent="0.2">
      <c r="A39" s="37" t="s">
        <v>84</v>
      </c>
      <c r="B39" s="37">
        <v>1471</v>
      </c>
      <c r="C39" s="37" t="s">
        <v>131</v>
      </c>
      <c r="D39" s="37" t="s">
        <v>98</v>
      </c>
      <c r="F39" s="58"/>
      <c r="G39" s="58"/>
      <c r="H39" s="58"/>
      <c r="I39" s="58"/>
      <c r="J39" s="58"/>
      <c r="K39" s="58"/>
      <c r="L39" s="58"/>
      <c r="M39" s="58"/>
      <c r="N39" s="58"/>
      <c r="O39" s="58"/>
      <c r="P39" s="58"/>
      <c r="Q39" s="58"/>
      <c r="R39" s="58"/>
      <c r="S39" s="58">
        <v>300</v>
      </c>
      <c r="T39" s="66">
        <v>300</v>
      </c>
      <c r="V39" s="59"/>
      <c r="X39" s="57">
        <v>300</v>
      </c>
    </row>
    <row r="40" spans="1:24" x14ac:dyDescent="0.2">
      <c r="A40" s="37" t="s">
        <v>84</v>
      </c>
      <c r="B40" s="37">
        <v>1472</v>
      </c>
      <c r="C40" s="37" t="s">
        <v>132</v>
      </c>
      <c r="D40" s="37" t="s">
        <v>98</v>
      </c>
      <c r="F40" s="58">
        <v>355.75</v>
      </c>
      <c r="G40" s="58">
        <v>11</v>
      </c>
      <c r="H40" s="58"/>
      <c r="I40" s="58">
        <v>17.440000000000001</v>
      </c>
      <c r="J40" s="58"/>
      <c r="K40" s="58"/>
      <c r="L40" s="58"/>
      <c r="M40" s="58"/>
      <c r="N40" s="58"/>
      <c r="O40" s="58"/>
      <c r="P40" s="58"/>
      <c r="Q40" s="58"/>
      <c r="R40" s="58"/>
      <c r="S40" s="58"/>
      <c r="T40" s="66">
        <v>384.19</v>
      </c>
      <c r="V40" s="59"/>
      <c r="X40" s="57">
        <v>384.19</v>
      </c>
    </row>
    <row r="41" spans="1:24" x14ac:dyDescent="0.2">
      <c r="A41" s="37"/>
      <c r="B41" s="37"/>
      <c r="C41" s="37"/>
      <c r="D41" s="37"/>
      <c r="F41" s="58"/>
      <c r="G41" s="58"/>
      <c r="H41" s="58"/>
      <c r="I41" s="58"/>
      <c r="J41" s="58"/>
      <c r="K41" s="58"/>
      <c r="L41" s="58"/>
      <c r="M41" s="58"/>
      <c r="N41" s="58"/>
      <c r="O41" s="58"/>
      <c r="P41" s="58"/>
      <c r="Q41" s="58"/>
      <c r="R41" s="58"/>
      <c r="S41" s="58"/>
      <c r="T41" s="66">
        <v>0</v>
      </c>
      <c r="V41" s="59"/>
      <c r="X41" s="57">
        <v>0</v>
      </c>
    </row>
    <row r="42" spans="1:24" x14ac:dyDescent="0.2">
      <c r="A42" s="37"/>
      <c r="B42" s="37"/>
      <c r="C42" s="37"/>
      <c r="D42" s="37"/>
      <c r="F42" s="58"/>
      <c r="G42" s="58"/>
      <c r="H42" s="58"/>
      <c r="I42" s="58"/>
      <c r="J42" s="58"/>
      <c r="K42" s="58"/>
      <c r="L42" s="58"/>
      <c r="M42" s="58"/>
      <c r="N42" s="58"/>
      <c r="O42" s="58"/>
      <c r="P42" s="58"/>
      <c r="Q42" s="58"/>
      <c r="R42" s="58"/>
      <c r="S42" s="58"/>
      <c r="T42" s="66">
        <v>0</v>
      </c>
      <c r="V42" s="59"/>
      <c r="X42" s="57">
        <v>0</v>
      </c>
    </row>
    <row r="43" spans="1:24" x14ac:dyDescent="0.2">
      <c r="A43" s="37"/>
      <c r="B43" s="37"/>
      <c r="C43" s="37"/>
      <c r="D43" s="37"/>
      <c r="F43" s="58"/>
      <c r="G43" s="58"/>
      <c r="H43" s="58"/>
      <c r="I43" s="58"/>
      <c r="J43" s="58"/>
      <c r="K43" s="58"/>
      <c r="L43" s="58"/>
      <c r="M43" s="58"/>
      <c r="N43" s="58"/>
      <c r="O43" s="58"/>
      <c r="P43" s="58"/>
      <c r="Q43" s="58"/>
      <c r="R43" s="58"/>
      <c r="S43" s="58"/>
      <c r="T43" s="66">
        <v>0</v>
      </c>
      <c r="V43" s="59"/>
      <c r="X43" s="57">
        <v>0</v>
      </c>
    </row>
    <row r="44" spans="1:24" x14ac:dyDescent="0.2">
      <c r="A44" s="37"/>
      <c r="B44" s="37"/>
      <c r="C44" s="37"/>
      <c r="D44" s="37"/>
      <c r="F44" s="58"/>
      <c r="G44" s="58"/>
      <c r="H44" s="58"/>
      <c r="I44" s="58"/>
      <c r="J44" s="58"/>
      <c r="K44" s="58"/>
      <c r="L44" s="58"/>
      <c r="M44" s="58"/>
      <c r="N44" s="58"/>
      <c r="O44" s="58"/>
      <c r="P44" s="58"/>
      <c r="Q44" s="58"/>
      <c r="R44" s="58"/>
      <c r="S44" s="58"/>
      <c r="T44" s="66">
        <v>0</v>
      </c>
      <c r="V44" s="59"/>
      <c r="X44" s="57">
        <v>0</v>
      </c>
    </row>
    <row r="45" spans="1:24" ht="13.5" thickBot="1" x14ac:dyDescent="0.25">
      <c r="A45" s="37"/>
      <c r="B45" s="37"/>
      <c r="C45" s="37"/>
      <c r="D45" s="37"/>
      <c r="F45" s="60">
        <v>4114.3899999999994</v>
      </c>
      <c r="G45" s="60">
        <v>244.69</v>
      </c>
      <c r="H45" s="60">
        <v>305.18</v>
      </c>
      <c r="I45" s="60">
        <v>189.9</v>
      </c>
      <c r="J45" s="60">
        <v>250</v>
      </c>
      <c r="K45" s="60">
        <v>258.7</v>
      </c>
      <c r="L45" s="60">
        <v>143.80000000000001</v>
      </c>
      <c r="M45" s="60">
        <v>879.21</v>
      </c>
      <c r="N45" s="60">
        <v>50</v>
      </c>
      <c r="O45" s="60">
        <v>3036.14</v>
      </c>
      <c r="P45" s="60">
        <v>8134.89</v>
      </c>
      <c r="Q45" s="60">
        <v>339.52</v>
      </c>
      <c r="R45" s="60">
        <v>140</v>
      </c>
      <c r="S45" s="60">
        <v>3488.21</v>
      </c>
      <c r="T45" s="60">
        <v>21574.629999999997</v>
      </c>
      <c r="U45" s="60"/>
      <c r="V45" s="60">
        <v>1047.45</v>
      </c>
      <c r="W45" s="60"/>
      <c r="X45" s="60">
        <v>22622.079999999994</v>
      </c>
    </row>
    <row r="46" spans="1:24" ht="13.5" thickTop="1" x14ac:dyDescent="0.2"/>
  </sheetData>
  <dataValidations count="1">
    <dataValidation type="list" allowBlank="1" showInputMessage="1" showErrorMessage="1" sqref="A2:A44">
      <formula1>$D$86:$D$97</formula1>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Y117"/>
  <sheetViews>
    <sheetView workbookViewId="0">
      <selection activeCell="G19" sqref="G19"/>
    </sheetView>
  </sheetViews>
  <sheetFormatPr defaultColWidth="8.85546875" defaultRowHeight="12.75" x14ac:dyDescent="0.2"/>
  <cols>
    <col min="1" max="1" width="2.7109375" customWidth="1"/>
    <col min="2" max="2" width="6.140625" bestFit="1" customWidth="1"/>
    <col min="3" max="3" width="7.85546875" customWidth="1"/>
    <col min="4" max="4" width="42.42578125" bestFit="1" customWidth="1"/>
    <col min="5" max="5" width="3.140625" customWidth="1"/>
    <col min="6" max="6" width="1.7109375" customWidth="1"/>
    <col min="7" max="7" width="8.7109375" style="34" customWidth="1"/>
    <col min="8" max="8" width="7.85546875" style="34" customWidth="1"/>
    <col min="9" max="21" width="8.7109375" style="34" customWidth="1"/>
    <col min="22" max="22" width="1.7109375" customWidth="1"/>
    <col min="24" max="24" width="1.7109375" customWidth="1"/>
  </cols>
  <sheetData>
    <row r="1" spans="1:25" ht="15.75" x14ac:dyDescent="0.25">
      <c r="A1" s="33"/>
      <c r="B1" s="33" t="s">
        <v>133</v>
      </c>
    </row>
    <row r="3" spans="1:25" ht="13.5" thickBot="1" x14ac:dyDescent="0.25">
      <c r="B3" s="38" t="s">
        <v>134</v>
      </c>
    </row>
    <row r="4" spans="1:25" ht="39" thickBot="1" x14ac:dyDescent="0.25">
      <c r="B4" s="39" t="s">
        <v>91</v>
      </c>
      <c r="C4" s="42" t="s">
        <v>92</v>
      </c>
      <c r="D4" s="40" t="s">
        <v>93</v>
      </c>
      <c r="E4" s="40"/>
      <c r="F4" s="40"/>
      <c r="G4" s="41" t="s">
        <v>18</v>
      </c>
      <c r="H4" s="42" t="s">
        <v>19</v>
      </c>
      <c r="I4" s="43" t="s">
        <v>20</v>
      </c>
      <c r="J4" s="43" t="s">
        <v>21</v>
      </c>
      <c r="K4" s="42" t="s">
        <v>22</v>
      </c>
      <c r="L4" s="42" t="s">
        <v>23</v>
      </c>
      <c r="M4" s="42" t="s">
        <v>24</v>
      </c>
      <c r="N4" s="42" t="s">
        <v>25</v>
      </c>
      <c r="O4" s="41" t="s">
        <v>26</v>
      </c>
      <c r="P4" s="42" t="s">
        <v>27</v>
      </c>
      <c r="Q4" s="43" t="s">
        <v>94</v>
      </c>
      <c r="R4" s="42" t="s">
        <v>30</v>
      </c>
      <c r="S4" s="42" t="s">
        <v>95</v>
      </c>
      <c r="T4" s="42" t="s">
        <v>96</v>
      </c>
      <c r="U4" s="42" t="s">
        <v>64</v>
      </c>
      <c r="V4" s="44"/>
      <c r="W4" s="42" t="s">
        <v>13</v>
      </c>
      <c r="X4" s="44"/>
      <c r="Y4" s="45" t="s">
        <v>66</v>
      </c>
    </row>
    <row r="5" spans="1:25" x14ac:dyDescent="0.2">
      <c r="B5" s="37" t="s">
        <v>73</v>
      </c>
      <c r="C5" s="37">
        <v>1399</v>
      </c>
      <c r="D5" s="37" t="s">
        <v>135</v>
      </c>
      <c r="E5" s="37" t="s">
        <v>98</v>
      </c>
      <c r="G5" s="58"/>
      <c r="H5" s="58"/>
      <c r="I5" s="58"/>
      <c r="J5" s="58"/>
      <c r="K5" s="58"/>
      <c r="L5" s="58">
        <v>25.1</v>
      </c>
      <c r="M5" s="58"/>
      <c r="N5" s="58"/>
      <c r="O5" s="58"/>
      <c r="P5" s="58"/>
      <c r="Q5" s="58"/>
      <c r="R5" s="58"/>
      <c r="S5" s="58"/>
      <c r="T5" s="58"/>
      <c r="U5" s="66">
        <f>SUM(G5:T5)</f>
        <v>25.1</v>
      </c>
      <c r="W5" s="59"/>
      <c r="Y5" s="57">
        <f>W5+U5</f>
        <v>25.1</v>
      </c>
    </row>
    <row r="6" spans="1:25" x14ac:dyDescent="0.2">
      <c r="B6" s="37" t="s">
        <v>73</v>
      </c>
      <c r="C6" s="37">
        <v>1400</v>
      </c>
      <c r="D6" s="37" t="s">
        <v>97</v>
      </c>
      <c r="E6" s="37" t="s">
        <v>98</v>
      </c>
      <c r="G6" s="58"/>
      <c r="H6" s="58"/>
      <c r="I6" s="58"/>
      <c r="J6" s="58"/>
      <c r="K6" s="58"/>
      <c r="L6" s="58"/>
      <c r="M6" s="58">
        <v>100</v>
      </c>
      <c r="N6" s="58"/>
      <c r="O6" s="58"/>
      <c r="P6" s="58"/>
      <c r="Q6" s="58"/>
      <c r="R6" s="58"/>
      <c r="S6" s="58"/>
      <c r="T6" s="58"/>
      <c r="U6" s="66">
        <f t="shared" ref="U6:U69" si="0">SUM(G6:T6)</f>
        <v>100</v>
      </c>
      <c r="W6" s="59">
        <v>20</v>
      </c>
      <c r="Y6" s="57">
        <f t="shared" ref="Y6:Y69" si="1">W6+U6</f>
        <v>120</v>
      </c>
    </row>
    <row r="7" spans="1:25" x14ac:dyDescent="0.2">
      <c r="B7" s="37" t="s">
        <v>73</v>
      </c>
      <c r="C7" s="37">
        <v>1401</v>
      </c>
      <c r="D7" s="37" t="s">
        <v>136</v>
      </c>
      <c r="E7" s="37" t="s">
        <v>98</v>
      </c>
      <c r="G7" s="58"/>
      <c r="H7" s="58"/>
      <c r="I7" s="58">
        <v>6</v>
      </c>
      <c r="J7" s="58"/>
      <c r="K7" s="58"/>
      <c r="L7" s="58"/>
      <c r="M7" s="58"/>
      <c r="N7" s="58"/>
      <c r="O7" s="58"/>
      <c r="P7" s="58"/>
      <c r="Q7" s="58"/>
      <c r="R7" s="58"/>
      <c r="S7" s="58"/>
      <c r="T7" s="58"/>
      <c r="U7" s="66">
        <f t="shared" si="0"/>
        <v>6</v>
      </c>
      <c r="W7" s="59"/>
      <c r="Y7" s="57">
        <f t="shared" si="1"/>
        <v>6</v>
      </c>
    </row>
    <row r="8" spans="1:25" x14ac:dyDescent="0.2">
      <c r="B8" s="37" t="s">
        <v>73</v>
      </c>
      <c r="C8" s="37">
        <v>1402</v>
      </c>
      <c r="D8" s="37" t="s">
        <v>99</v>
      </c>
      <c r="E8" s="37" t="s">
        <v>98</v>
      </c>
      <c r="G8" s="58"/>
      <c r="H8" s="58"/>
      <c r="I8" s="58">
        <v>199.18</v>
      </c>
      <c r="J8" s="58"/>
      <c r="K8" s="58"/>
      <c r="L8" s="58"/>
      <c r="M8" s="58"/>
      <c r="N8" s="58"/>
      <c r="O8" s="58"/>
      <c r="P8" s="58"/>
      <c r="Q8" s="58"/>
      <c r="R8" s="58"/>
      <c r="S8" s="58"/>
      <c r="T8" s="58"/>
      <c r="U8" s="66">
        <f t="shared" si="0"/>
        <v>199.18</v>
      </c>
      <c r="W8" s="59">
        <v>29.5</v>
      </c>
      <c r="Y8" s="57">
        <f t="shared" si="1"/>
        <v>228.68</v>
      </c>
    </row>
    <row r="9" spans="1:25" x14ac:dyDescent="0.2">
      <c r="B9" s="37" t="s">
        <v>73</v>
      </c>
      <c r="C9" s="37">
        <v>1403</v>
      </c>
      <c r="D9" s="37" t="s">
        <v>137</v>
      </c>
      <c r="E9" s="37" t="s">
        <v>98</v>
      </c>
      <c r="G9" s="58"/>
      <c r="H9" s="58"/>
      <c r="I9" s="58"/>
      <c r="J9" s="58"/>
      <c r="K9" s="58"/>
      <c r="L9" s="58"/>
      <c r="M9" s="58"/>
      <c r="N9" s="58"/>
      <c r="O9" s="58">
        <v>50</v>
      </c>
      <c r="P9" s="58"/>
      <c r="Q9" s="58"/>
      <c r="R9" s="58"/>
      <c r="S9" s="58"/>
      <c r="T9" s="58"/>
      <c r="U9" s="66">
        <f t="shared" si="0"/>
        <v>50</v>
      </c>
      <c r="W9" s="59"/>
      <c r="Y9" s="57">
        <f t="shared" si="1"/>
        <v>50</v>
      </c>
    </row>
    <row r="10" spans="1:25" x14ac:dyDescent="0.2">
      <c r="B10" s="37" t="s">
        <v>73</v>
      </c>
      <c r="C10" s="37">
        <v>1404</v>
      </c>
      <c r="D10" s="37" t="s">
        <v>100</v>
      </c>
      <c r="E10" s="37" t="s">
        <v>98</v>
      </c>
      <c r="G10" s="58"/>
      <c r="H10" s="58"/>
      <c r="I10" s="58"/>
      <c r="J10" s="58"/>
      <c r="K10" s="58"/>
      <c r="L10" s="58"/>
      <c r="M10" s="58"/>
      <c r="N10" s="58"/>
      <c r="O10" s="58"/>
      <c r="P10" s="58">
        <v>363.48</v>
      </c>
      <c r="Q10" s="58"/>
      <c r="R10" s="58"/>
      <c r="S10" s="58"/>
      <c r="T10" s="58"/>
      <c r="U10" s="66">
        <f t="shared" si="0"/>
        <v>363.48</v>
      </c>
      <c r="W10" s="59"/>
      <c r="Y10" s="57">
        <f t="shared" si="1"/>
        <v>363.48</v>
      </c>
    </row>
    <row r="11" spans="1:25" x14ac:dyDescent="0.2">
      <c r="B11" s="37" t="s">
        <v>73</v>
      </c>
      <c r="C11" s="37">
        <v>1405</v>
      </c>
      <c r="D11" s="37" t="s">
        <v>101</v>
      </c>
      <c r="E11" s="37" t="s">
        <v>98</v>
      </c>
      <c r="G11" s="58">
        <v>319.14</v>
      </c>
      <c r="H11" s="58">
        <v>18.45</v>
      </c>
      <c r="I11" s="58"/>
      <c r="J11" s="58"/>
      <c r="K11" s="58"/>
      <c r="L11" s="58"/>
      <c r="M11" s="58"/>
      <c r="N11" s="58"/>
      <c r="O11" s="58"/>
      <c r="P11" s="58">
        <v>24.97</v>
      </c>
      <c r="Q11" s="58"/>
      <c r="R11" s="58"/>
      <c r="S11" s="58"/>
      <c r="T11" s="58">
        <f>39.99+31.33</f>
        <v>71.319999999999993</v>
      </c>
      <c r="U11" s="66">
        <f t="shared" si="0"/>
        <v>433.87999999999994</v>
      </c>
      <c r="W11" s="59">
        <f>4.99+3+6.27</f>
        <v>14.26</v>
      </c>
      <c r="Y11" s="57">
        <f t="shared" si="1"/>
        <v>448.13999999999993</v>
      </c>
    </row>
    <row r="12" spans="1:25" x14ac:dyDescent="0.2">
      <c r="B12" s="37" t="s">
        <v>73</v>
      </c>
      <c r="C12" s="37">
        <v>1406</v>
      </c>
      <c r="D12" s="37" t="s">
        <v>138</v>
      </c>
      <c r="E12" s="37" t="s">
        <v>98</v>
      </c>
      <c r="G12" s="58"/>
      <c r="H12" s="58">
        <v>38.25</v>
      </c>
      <c r="I12" s="58"/>
      <c r="J12" s="58"/>
      <c r="K12" s="58"/>
      <c r="L12" s="58"/>
      <c r="M12" s="58"/>
      <c r="N12" s="58"/>
      <c r="O12" s="58"/>
      <c r="P12" s="58"/>
      <c r="Q12" s="58"/>
      <c r="R12" s="58"/>
      <c r="S12" s="58"/>
      <c r="T12" s="58"/>
      <c r="U12" s="66">
        <f t="shared" si="0"/>
        <v>38.25</v>
      </c>
      <c r="W12" s="59"/>
      <c r="Y12" s="57">
        <f t="shared" si="1"/>
        <v>38.25</v>
      </c>
    </row>
    <row r="13" spans="1:25" x14ac:dyDescent="0.2">
      <c r="B13" s="37" t="s">
        <v>74</v>
      </c>
      <c r="C13" s="37">
        <v>1407</v>
      </c>
      <c r="D13" s="37" t="s">
        <v>102</v>
      </c>
      <c r="E13" s="37" t="s">
        <v>98</v>
      </c>
      <c r="G13" s="58">
        <v>319.14</v>
      </c>
      <c r="H13" s="58">
        <v>14.4</v>
      </c>
      <c r="I13" s="58"/>
      <c r="J13" s="58"/>
      <c r="K13" s="58"/>
      <c r="L13" s="58"/>
      <c r="M13" s="58"/>
      <c r="N13" s="58"/>
      <c r="O13" s="58"/>
      <c r="P13" s="58"/>
      <c r="Q13" s="58"/>
      <c r="R13" s="58"/>
      <c r="S13" s="58"/>
      <c r="T13" s="58"/>
      <c r="U13" s="66">
        <f t="shared" si="0"/>
        <v>333.53999999999996</v>
      </c>
      <c r="W13" s="59"/>
      <c r="Y13" s="57">
        <f t="shared" si="1"/>
        <v>333.53999999999996</v>
      </c>
    </row>
    <row r="14" spans="1:25" x14ac:dyDescent="0.2">
      <c r="B14" s="37" t="s">
        <v>74</v>
      </c>
      <c r="C14" s="37">
        <v>1408</v>
      </c>
      <c r="D14" s="37" t="s">
        <v>139</v>
      </c>
      <c r="E14" s="37" t="s">
        <v>98</v>
      </c>
      <c r="G14" s="58"/>
      <c r="H14" s="58"/>
      <c r="I14" s="58"/>
      <c r="J14" s="58"/>
      <c r="K14" s="58"/>
      <c r="L14" s="58"/>
      <c r="M14" s="58"/>
      <c r="N14" s="58"/>
      <c r="O14" s="58"/>
      <c r="P14" s="58"/>
      <c r="Q14" s="58">
        <f>13.38+20.82</f>
        <v>34.200000000000003</v>
      </c>
      <c r="R14" s="58"/>
      <c r="S14" s="58"/>
      <c r="T14" s="58"/>
      <c r="U14" s="66">
        <f t="shared" si="0"/>
        <v>34.200000000000003</v>
      </c>
      <c r="W14" s="59">
        <f>2.68+4.16</f>
        <v>6.84</v>
      </c>
      <c r="Y14" s="57">
        <f t="shared" si="1"/>
        <v>41.040000000000006</v>
      </c>
    </row>
    <row r="15" spans="1:25" x14ac:dyDescent="0.2">
      <c r="B15" s="37" t="s">
        <v>74</v>
      </c>
      <c r="C15" s="37">
        <v>1409</v>
      </c>
      <c r="D15" s="37" t="s">
        <v>140</v>
      </c>
      <c r="E15" s="37" t="s">
        <v>98</v>
      </c>
      <c r="G15" s="58"/>
      <c r="H15" s="58"/>
      <c r="I15" s="58"/>
      <c r="J15" s="58"/>
      <c r="K15" s="58"/>
      <c r="L15" s="58"/>
      <c r="M15" s="58"/>
      <c r="N15" s="58"/>
      <c r="O15" s="58"/>
      <c r="P15" s="58"/>
      <c r="Q15" s="58"/>
      <c r="R15" s="58">
        <v>30</v>
      </c>
      <c r="S15" s="58"/>
      <c r="T15" s="58"/>
      <c r="U15" s="66">
        <f t="shared" si="0"/>
        <v>30</v>
      </c>
      <c r="W15" s="59"/>
      <c r="Y15" s="57">
        <f t="shared" si="1"/>
        <v>30</v>
      </c>
    </row>
    <row r="16" spans="1:25" x14ac:dyDescent="0.2">
      <c r="B16" s="37" t="s">
        <v>74</v>
      </c>
      <c r="C16" s="37">
        <v>1410</v>
      </c>
      <c r="D16" s="37" t="s">
        <v>103</v>
      </c>
      <c r="E16" s="37" t="s">
        <v>98</v>
      </c>
      <c r="G16" s="58"/>
      <c r="H16" s="58"/>
      <c r="I16" s="58"/>
      <c r="J16" s="58"/>
      <c r="K16" s="58"/>
      <c r="L16" s="58"/>
      <c r="M16" s="58"/>
      <c r="N16" s="58"/>
      <c r="O16" s="58"/>
      <c r="P16" s="58"/>
      <c r="Q16" s="58">
        <v>110.38</v>
      </c>
      <c r="R16" s="58"/>
      <c r="S16" s="58"/>
      <c r="T16" s="58"/>
      <c r="U16" s="66">
        <f t="shared" si="0"/>
        <v>110.38</v>
      </c>
      <c r="W16" s="59">
        <v>22.08</v>
      </c>
      <c r="Y16" s="57">
        <f t="shared" si="1"/>
        <v>132.45999999999998</v>
      </c>
    </row>
    <row r="17" spans="2:25" x14ac:dyDescent="0.2">
      <c r="B17" s="37" t="s">
        <v>74</v>
      </c>
      <c r="C17" s="37">
        <v>1411</v>
      </c>
      <c r="D17" s="37" t="s">
        <v>104</v>
      </c>
      <c r="E17" s="37" t="s">
        <v>98</v>
      </c>
      <c r="G17" s="58"/>
      <c r="H17" s="58"/>
      <c r="I17" s="58"/>
      <c r="J17" s="58"/>
      <c r="K17" s="58"/>
      <c r="L17" s="58"/>
      <c r="M17" s="58"/>
      <c r="N17" s="58"/>
      <c r="O17" s="58"/>
      <c r="P17" s="58"/>
      <c r="Q17" s="58">
        <v>300</v>
      </c>
      <c r="R17" s="58"/>
      <c r="S17" s="58"/>
      <c r="T17" s="58"/>
      <c r="U17" s="66">
        <f t="shared" si="0"/>
        <v>300</v>
      </c>
      <c r="W17" s="59">
        <v>60</v>
      </c>
      <c r="Y17" s="57">
        <f t="shared" si="1"/>
        <v>360</v>
      </c>
    </row>
    <row r="18" spans="2:25" x14ac:dyDescent="0.2">
      <c r="B18" s="37" t="s">
        <v>76</v>
      </c>
      <c r="C18" s="37">
        <v>1412</v>
      </c>
      <c r="D18" s="37" t="s">
        <v>105</v>
      </c>
      <c r="E18" s="37" t="s">
        <v>98</v>
      </c>
      <c r="G18" s="58"/>
      <c r="H18" s="58"/>
      <c r="I18" s="58"/>
      <c r="J18" s="58"/>
      <c r="K18" s="58"/>
      <c r="L18" s="58"/>
      <c r="M18" s="58"/>
      <c r="N18" s="58"/>
      <c r="O18" s="58"/>
      <c r="P18" s="58">
        <v>110</v>
      </c>
      <c r="Q18" s="58"/>
      <c r="R18" s="58"/>
      <c r="S18" s="58"/>
      <c r="T18" s="58"/>
      <c r="U18" s="66">
        <f t="shared" si="0"/>
        <v>110</v>
      </c>
      <c r="W18" s="59"/>
      <c r="Y18" s="57">
        <f t="shared" si="1"/>
        <v>110</v>
      </c>
    </row>
    <row r="19" spans="2:25" x14ac:dyDescent="0.2">
      <c r="B19" s="37" t="s">
        <v>74</v>
      </c>
      <c r="C19" s="37">
        <v>1413</v>
      </c>
      <c r="D19" s="37" t="s">
        <v>141</v>
      </c>
      <c r="E19" s="37" t="s">
        <v>98</v>
      </c>
      <c r="G19" s="58"/>
      <c r="H19" s="58"/>
      <c r="I19" s="58"/>
      <c r="J19" s="58"/>
      <c r="K19" s="58">
        <v>50</v>
      </c>
      <c r="L19" s="58"/>
      <c r="M19" s="58"/>
      <c r="N19" s="58"/>
      <c r="O19" s="58"/>
      <c r="P19" s="58"/>
      <c r="Q19" s="58"/>
      <c r="R19" s="58"/>
      <c r="S19" s="58"/>
      <c r="T19" s="58"/>
      <c r="U19" s="66">
        <f t="shared" si="0"/>
        <v>50</v>
      </c>
      <c r="W19" s="59"/>
      <c r="Y19" s="57">
        <f t="shared" si="1"/>
        <v>50</v>
      </c>
    </row>
    <row r="20" spans="2:25" x14ac:dyDescent="0.2">
      <c r="B20" s="37" t="s">
        <v>74</v>
      </c>
      <c r="C20" s="37">
        <v>1414</v>
      </c>
      <c r="D20" s="37" t="s">
        <v>106</v>
      </c>
      <c r="E20" s="37" t="s">
        <v>98</v>
      </c>
      <c r="G20" s="58"/>
      <c r="H20" s="58"/>
      <c r="I20" s="58"/>
      <c r="J20" s="58"/>
      <c r="K20" s="58"/>
      <c r="L20" s="58"/>
      <c r="M20" s="58"/>
      <c r="N20" s="58">
        <v>879.21</v>
      </c>
      <c r="O20" s="58"/>
      <c r="P20" s="58"/>
      <c r="Q20" s="58"/>
      <c r="R20" s="58"/>
      <c r="S20" s="58"/>
      <c r="T20" s="58"/>
      <c r="U20" s="66">
        <f t="shared" si="0"/>
        <v>879.21</v>
      </c>
      <c r="W20" s="59"/>
      <c r="Y20" s="57">
        <f t="shared" si="1"/>
        <v>879.21</v>
      </c>
    </row>
    <row r="21" spans="2:25" x14ac:dyDescent="0.2">
      <c r="B21" s="37" t="s">
        <v>74</v>
      </c>
      <c r="C21" s="37">
        <v>1415</v>
      </c>
      <c r="D21" s="37" t="s">
        <v>107</v>
      </c>
      <c r="E21" s="37" t="s">
        <v>98</v>
      </c>
      <c r="G21" s="58"/>
      <c r="H21" s="58"/>
      <c r="I21" s="58"/>
      <c r="J21" s="58"/>
      <c r="K21" s="58"/>
      <c r="L21" s="58"/>
      <c r="M21" s="58"/>
      <c r="N21" s="58"/>
      <c r="O21" s="58"/>
      <c r="P21" s="58"/>
      <c r="Q21" s="58">
        <v>2422</v>
      </c>
      <c r="R21" s="58"/>
      <c r="S21" s="58"/>
      <c r="T21" s="58"/>
      <c r="U21" s="66">
        <f t="shared" si="0"/>
        <v>2422</v>
      </c>
      <c r="W21" s="59"/>
      <c r="Y21" s="57">
        <f t="shared" si="1"/>
        <v>2422</v>
      </c>
    </row>
    <row r="22" spans="2:25" x14ac:dyDescent="0.2">
      <c r="B22" s="37" t="s">
        <v>74</v>
      </c>
      <c r="C22" s="37">
        <v>1416</v>
      </c>
      <c r="D22" s="37" t="s">
        <v>108</v>
      </c>
      <c r="E22" s="37" t="s">
        <v>98</v>
      </c>
      <c r="G22" s="58"/>
      <c r="H22" s="58"/>
      <c r="I22" s="58"/>
      <c r="J22" s="58"/>
      <c r="K22" s="58"/>
      <c r="L22" s="58">
        <v>233.6</v>
      </c>
      <c r="M22" s="58"/>
      <c r="N22" s="58"/>
      <c r="O22" s="58"/>
      <c r="P22" s="58"/>
      <c r="Q22" s="58"/>
      <c r="R22" s="58"/>
      <c r="S22" s="58"/>
      <c r="T22" s="58"/>
      <c r="U22" s="66">
        <f t="shared" si="0"/>
        <v>233.6</v>
      </c>
      <c r="W22" s="59"/>
      <c r="Y22" s="57">
        <f t="shared" si="1"/>
        <v>233.6</v>
      </c>
    </row>
    <row r="23" spans="2:25" x14ac:dyDescent="0.2">
      <c r="B23" s="37" t="s">
        <v>74</v>
      </c>
      <c r="C23" s="37">
        <v>1417</v>
      </c>
      <c r="D23" s="37" t="s">
        <v>109</v>
      </c>
      <c r="E23" s="37" t="s">
        <v>98</v>
      </c>
      <c r="G23" s="58">
        <v>337.36</v>
      </c>
      <c r="H23" s="58"/>
      <c r="I23" s="58"/>
      <c r="J23" s="58"/>
      <c r="K23" s="58"/>
      <c r="L23" s="58"/>
      <c r="M23" s="58"/>
      <c r="N23" s="58"/>
      <c r="O23" s="58"/>
      <c r="P23" s="58">
        <v>71.95</v>
      </c>
      <c r="Q23" s="58"/>
      <c r="R23" s="58"/>
      <c r="S23" s="58"/>
      <c r="T23" s="58">
        <f>8.94+8.62</f>
        <v>17.559999999999999</v>
      </c>
      <c r="U23" s="66">
        <f t="shared" si="0"/>
        <v>426.87</v>
      </c>
      <c r="W23" s="59">
        <v>14.39</v>
      </c>
      <c r="Y23" s="57">
        <f t="shared" si="1"/>
        <v>441.26</v>
      </c>
    </row>
    <row r="24" spans="2:25" x14ac:dyDescent="0.2">
      <c r="B24" s="37" t="s">
        <v>75</v>
      </c>
      <c r="C24" s="37">
        <v>1418</v>
      </c>
      <c r="D24" s="37" t="s">
        <v>142</v>
      </c>
      <c r="E24" s="37" t="s">
        <v>98</v>
      </c>
      <c r="G24" s="58"/>
      <c r="H24" s="58"/>
      <c r="I24" s="58"/>
      <c r="J24" s="58"/>
      <c r="K24" s="58"/>
      <c r="L24" s="58"/>
      <c r="M24" s="58"/>
      <c r="N24" s="58"/>
      <c r="O24" s="58"/>
      <c r="P24" s="58"/>
      <c r="Q24" s="58"/>
      <c r="R24" s="58">
        <v>8</v>
      </c>
      <c r="S24" s="58"/>
      <c r="T24" s="58"/>
      <c r="U24" s="66">
        <f t="shared" si="0"/>
        <v>8</v>
      </c>
      <c r="W24" s="59"/>
      <c r="Y24" s="57">
        <f t="shared" si="1"/>
        <v>8</v>
      </c>
    </row>
    <row r="25" spans="2:25" x14ac:dyDescent="0.2">
      <c r="B25" s="37" t="s">
        <v>75</v>
      </c>
      <c r="C25" s="37">
        <v>1419</v>
      </c>
      <c r="D25" s="37" t="s">
        <v>143</v>
      </c>
      <c r="E25" s="37" t="s">
        <v>98</v>
      </c>
      <c r="G25" s="58"/>
      <c r="H25" s="58"/>
      <c r="I25" s="58"/>
      <c r="J25" s="58"/>
      <c r="K25" s="58"/>
      <c r="L25" s="58"/>
      <c r="M25" s="58"/>
      <c r="N25" s="58"/>
      <c r="O25" s="58"/>
      <c r="P25" s="58"/>
      <c r="Q25" s="58"/>
      <c r="R25" s="58"/>
      <c r="S25" s="58"/>
      <c r="T25" s="58">
        <v>40.619999999999997</v>
      </c>
      <c r="U25" s="66">
        <f t="shared" si="0"/>
        <v>40.619999999999997</v>
      </c>
      <c r="W25" s="59">
        <v>2.6</v>
      </c>
      <c r="Y25" s="57">
        <f t="shared" si="1"/>
        <v>43.22</v>
      </c>
    </row>
    <row r="26" spans="2:25" x14ac:dyDescent="0.2">
      <c r="B26" s="37" t="s">
        <v>75</v>
      </c>
      <c r="C26" s="37">
        <v>1420</v>
      </c>
      <c r="D26" s="37" t="s">
        <v>110</v>
      </c>
      <c r="E26" s="37" t="s">
        <v>98</v>
      </c>
      <c r="G26" s="58"/>
      <c r="H26" s="58"/>
      <c r="I26" s="58"/>
      <c r="J26" s="58"/>
      <c r="K26" s="58"/>
      <c r="L26" s="58"/>
      <c r="M26" s="58"/>
      <c r="N26" s="58"/>
      <c r="O26" s="58"/>
      <c r="P26" s="58"/>
      <c r="Q26" s="58"/>
      <c r="R26" s="58"/>
      <c r="S26" s="58"/>
      <c r="T26" s="58">
        <v>535</v>
      </c>
      <c r="U26" s="66">
        <f t="shared" si="0"/>
        <v>535</v>
      </c>
      <c r="W26" s="59">
        <v>107</v>
      </c>
      <c r="Y26" s="57">
        <f t="shared" si="1"/>
        <v>642</v>
      </c>
    </row>
    <row r="27" spans="2:25" x14ac:dyDescent="0.2">
      <c r="B27" s="37" t="s">
        <v>76</v>
      </c>
      <c r="C27" s="37">
        <v>1421</v>
      </c>
      <c r="D27" s="37" t="s">
        <v>102</v>
      </c>
      <c r="E27" s="37" t="s">
        <v>98</v>
      </c>
      <c r="G27" s="58">
        <v>320.35000000000002</v>
      </c>
      <c r="H27" s="58">
        <v>14.18</v>
      </c>
      <c r="I27" s="58"/>
      <c r="J27" s="58">
        <v>79</v>
      </c>
      <c r="K27" s="58"/>
      <c r="L27" s="58"/>
      <c r="M27" s="58"/>
      <c r="N27" s="58"/>
      <c r="O27" s="58"/>
      <c r="P27" s="58"/>
      <c r="Q27" s="58"/>
      <c r="R27" s="58"/>
      <c r="S27" s="58"/>
      <c r="T27" s="58"/>
      <c r="U27" s="66">
        <f t="shared" si="0"/>
        <v>413.53000000000003</v>
      </c>
      <c r="W27" s="59"/>
      <c r="Y27" s="57">
        <f t="shared" si="1"/>
        <v>413.53000000000003</v>
      </c>
    </row>
    <row r="28" spans="2:25" x14ac:dyDescent="0.2">
      <c r="B28" s="37" t="s">
        <v>76</v>
      </c>
      <c r="C28" s="37">
        <v>1422</v>
      </c>
      <c r="D28" s="37" t="s">
        <v>111</v>
      </c>
      <c r="E28" s="37" t="s">
        <v>98</v>
      </c>
      <c r="G28" s="58"/>
      <c r="H28" s="58"/>
      <c r="I28" s="58"/>
      <c r="J28" s="58"/>
      <c r="K28" s="58"/>
      <c r="L28" s="58"/>
      <c r="M28" s="58"/>
      <c r="N28" s="58"/>
      <c r="O28" s="58"/>
      <c r="P28" s="58"/>
      <c r="Q28" s="58">
        <v>130</v>
      </c>
      <c r="R28" s="58"/>
      <c r="S28" s="58"/>
      <c r="T28" s="58"/>
      <c r="U28" s="66">
        <f t="shared" si="0"/>
        <v>130</v>
      </c>
      <c r="W28" s="59">
        <v>26</v>
      </c>
      <c r="Y28" s="57">
        <f t="shared" si="1"/>
        <v>156</v>
      </c>
    </row>
    <row r="29" spans="2:25" x14ac:dyDescent="0.2">
      <c r="B29" s="37" t="s">
        <v>76</v>
      </c>
      <c r="C29" s="37">
        <v>1423</v>
      </c>
      <c r="D29" s="37" t="s">
        <v>140</v>
      </c>
      <c r="E29" s="37" t="s">
        <v>98</v>
      </c>
      <c r="G29" s="58"/>
      <c r="H29" s="58"/>
      <c r="I29" s="58"/>
      <c r="J29" s="58"/>
      <c r="K29" s="58"/>
      <c r="L29" s="58"/>
      <c r="M29" s="58"/>
      <c r="N29" s="58"/>
      <c r="O29" s="58"/>
      <c r="P29" s="58"/>
      <c r="Q29" s="58"/>
      <c r="R29" s="58">
        <v>35</v>
      </c>
      <c r="S29" s="58"/>
      <c r="T29" s="58"/>
      <c r="U29" s="66">
        <f t="shared" si="0"/>
        <v>35</v>
      </c>
      <c r="W29" s="59"/>
      <c r="Y29" s="57">
        <f t="shared" si="1"/>
        <v>35</v>
      </c>
    </row>
    <row r="30" spans="2:25" x14ac:dyDescent="0.2">
      <c r="B30" s="37" t="s">
        <v>76</v>
      </c>
      <c r="C30" s="37">
        <v>1424</v>
      </c>
      <c r="D30" s="37" t="s">
        <v>112</v>
      </c>
      <c r="E30" s="37" t="s">
        <v>98</v>
      </c>
      <c r="G30" s="58"/>
      <c r="H30" s="58"/>
      <c r="I30" s="58"/>
      <c r="J30" s="58"/>
      <c r="K30" s="58"/>
      <c r="L30" s="58"/>
      <c r="M30" s="58"/>
      <c r="N30" s="58"/>
      <c r="O30" s="58"/>
      <c r="P30" s="58"/>
      <c r="Q30" s="58"/>
      <c r="R30" s="58"/>
      <c r="S30" s="58"/>
      <c r="T30" s="58">
        <v>100</v>
      </c>
      <c r="U30" s="66">
        <f t="shared" si="0"/>
        <v>100</v>
      </c>
      <c r="W30" s="59"/>
      <c r="Y30" s="57">
        <f t="shared" si="1"/>
        <v>100</v>
      </c>
    </row>
    <row r="31" spans="2:25" x14ac:dyDescent="0.2">
      <c r="B31" s="37" t="s">
        <v>76</v>
      </c>
      <c r="C31" s="37">
        <v>1425</v>
      </c>
      <c r="D31" s="37" t="s">
        <v>138</v>
      </c>
      <c r="E31" s="37" t="s">
        <v>98</v>
      </c>
      <c r="G31" s="58"/>
      <c r="H31" s="58">
        <v>31.5</v>
      </c>
      <c r="I31" s="58"/>
      <c r="J31" s="58"/>
      <c r="K31" s="58"/>
      <c r="L31" s="58"/>
      <c r="M31" s="58"/>
      <c r="N31" s="58"/>
      <c r="O31" s="58"/>
      <c r="P31" s="58"/>
      <c r="Q31" s="58"/>
      <c r="R31" s="58"/>
      <c r="S31" s="58"/>
      <c r="T31" s="58"/>
      <c r="U31" s="66">
        <f t="shared" si="0"/>
        <v>31.5</v>
      </c>
      <c r="W31" s="59"/>
      <c r="Y31" s="57">
        <f t="shared" si="1"/>
        <v>31.5</v>
      </c>
    </row>
    <row r="32" spans="2:25" x14ac:dyDescent="0.2">
      <c r="B32" s="37" t="s">
        <v>76</v>
      </c>
      <c r="C32" s="37">
        <v>1426</v>
      </c>
      <c r="D32" s="37" t="s">
        <v>144</v>
      </c>
      <c r="E32" s="37" t="s">
        <v>98</v>
      </c>
      <c r="G32" s="58"/>
      <c r="H32" s="58"/>
      <c r="I32" s="58"/>
      <c r="J32" s="58"/>
      <c r="K32" s="58"/>
      <c r="L32" s="58"/>
      <c r="M32" s="58"/>
      <c r="N32" s="58"/>
      <c r="O32" s="58"/>
      <c r="P32" s="58">
        <v>90</v>
      </c>
      <c r="Q32" s="58"/>
      <c r="R32" s="58"/>
      <c r="S32" s="58"/>
      <c r="T32" s="58"/>
      <c r="U32" s="66">
        <f t="shared" si="0"/>
        <v>90</v>
      </c>
      <c r="W32" s="59"/>
      <c r="Y32" s="57">
        <f t="shared" si="1"/>
        <v>90</v>
      </c>
    </row>
    <row r="33" spans="2:25" x14ac:dyDescent="0.2">
      <c r="B33" s="37" t="s">
        <v>76</v>
      </c>
      <c r="C33" s="37">
        <v>1427</v>
      </c>
      <c r="D33" s="37" t="s">
        <v>113</v>
      </c>
      <c r="E33" s="37" t="s">
        <v>98</v>
      </c>
      <c r="G33" s="58"/>
      <c r="H33" s="58"/>
      <c r="I33" s="58"/>
      <c r="J33" s="58"/>
      <c r="K33" s="58"/>
      <c r="L33" s="58"/>
      <c r="M33" s="58"/>
      <c r="N33" s="58"/>
      <c r="O33" s="58"/>
      <c r="P33" s="58">
        <v>1980</v>
      </c>
      <c r="Q33" s="58"/>
      <c r="R33" s="58"/>
      <c r="S33" s="58"/>
      <c r="T33" s="58"/>
      <c r="U33" s="66">
        <f t="shared" si="0"/>
        <v>1980</v>
      </c>
      <c r="W33" s="59"/>
      <c r="Y33" s="57">
        <f t="shared" si="1"/>
        <v>1980</v>
      </c>
    </row>
    <row r="34" spans="2:25" x14ac:dyDescent="0.2">
      <c r="B34" s="37" t="s">
        <v>76</v>
      </c>
      <c r="C34" s="37">
        <v>1428</v>
      </c>
      <c r="D34" s="37" t="s">
        <v>114</v>
      </c>
      <c r="E34" s="37" t="s">
        <v>98</v>
      </c>
      <c r="G34" s="58"/>
      <c r="H34" s="58"/>
      <c r="I34" s="58"/>
      <c r="J34" s="58"/>
      <c r="K34" s="58"/>
      <c r="L34" s="58"/>
      <c r="M34" s="58"/>
      <c r="N34" s="58"/>
      <c r="O34" s="58"/>
      <c r="P34" s="58"/>
      <c r="Q34" s="58"/>
      <c r="R34" s="58"/>
      <c r="S34" s="58"/>
      <c r="T34" s="58">
        <v>1125.8399999999999</v>
      </c>
      <c r="U34" s="66">
        <f t="shared" si="0"/>
        <v>1125.8399999999999</v>
      </c>
      <c r="W34" s="59">
        <v>225.17</v>
      </c>
      <c r="Y34" s="57">
        <f t="shared" si="1"/>
        <v>1351.01</v>
      </c>
    </row>
    <row r="35" spans="2:25" x14ac:dyDescent="0.2">
      <c r="B35" s="37" t="s">
        <v>77</v>
      </c>
      <c r="C35" s="37">
        <v>1429</v>
      </c>
      <c r="D35" s="37" t="s">
        <v>115</v>
      </c>
      <c r="E35" s="37" t="s">
        <v>98</v>
      </c>
      <c r="G35" s="58">
        <v>328.15</v>
      </c>
      <c r="H35" s="58"/>
      <c r="I35" s="58"/>
      <c r="J35" s="58">
        <v>4</v>
      </c>
      <c r="K35" s="58"/>
      <c r="L35" s="58"/>
      <c r="M35" s="58"/>
      <c r="N35" s="58"/>
      <c r="O35" s="58"/>
      <c r="P35" s="58"/>
      <c r="Q35" s="58"/>
      <c r="R35" s="58">
        <v>86.52</v>
      </c>
      <c r="S35" s="58"/>
      <c r="T35" s="58">
        <v>89.99</v>
      </c>
      <c r="U35" s="66">
        <f t="shared" si="0"/>
        <v>508.65999999999997</v>
      </c>
      <c r="W35" s="59">
        <v>17.3</v>
      </c>
      <c r="Y35" s="57">
        <f t="shared" si="1"/>
        <v>525.95999999999992</v>
      </c>
    </row>
    <row r="36" spans="2:25" x14ac:dyDescent="0.2">
      <c r="B36" s="37" t="s">
        <v>77</v>
      </c>
      <c r="C36" s="37">
        <v>1430</v>
      </c>
      <c r="D36" s="37" t="s">
        <v>140</v>
      </c>
      <c r="E36" s="37" t="s">
        <v>98</v>
      </c>
      <c r="G36" s="58"/>
      <c r="H36" s="58"/>
      <c r="I36" s="58"/>
      <c r="J36" s="58"/>
      <c r="K36" s="58"/>
      <c r="L36" s="58"/>
      <c r="M36" s="58"/>
      <c r="N36" s="58"/>
      <c r="O36" s="58"/>
      <c r="P36" s="58"/>
      <c r="Q36" s="58"/>
      <c r="R36" s="58">
        <v>20</v>
      </c>
      <c r="S36" s="58"/>
      <c r="T36" s="58"/>
      <c r="U36" s="66">
        <f t="shared" si="0"/>
        <v>20</v>
      </c>
      <c r="W36" s="59"/>
      <c r="Y36" s="57">
        <f t="shared" si="1"/>
        <v>20</v>
      </c>
    </row>
    <row r="37" spans="2:25" x14ac:dyDescent="0.2">
      <c r="B37" s="37" t="s">
        <v>77</v>
      </c>
      <c r="C37" s="37">
        <v>1431</v>
      </c>
      <c r="D37" s="37" t="s">
        <v>116</v>
      </c>
      <c r="E37" s="37" t="s">
        <v>98</v>
      </c>
      <c r="G37" s="58"/>
      <c r="H37" s="58"/>
      <c r="I37" s="58"/>
      <c r="J37" s="58"/>
      <c r="K37" s="58"/>
      <c r="L37" s="58"/>
      <c r="M37" s="58"/>
      <c r="N37" s="58"/>
      <c r="O37" s="58"/>
      <c r="P37" s="58"/>
      <c r="Q37" s="58">
        <v>1680</v>
      </c>
      <c r="R37" s="58"/>
      <c r="S37" s="58"/>
      <c r="T37" s="58"/>
      <c r="U37" s="66">
        <f t="shared" si="0"/>
        <v>1680</v>
      </c>
      <c r="W37" s="59">
        <v>336</v>
      </c>
      <c r="Y37" s="57">
        <f t="shared" si="1"/>
        <v>2016</v>
      </c>
    </row>
    <row r="38" spans="2:25" x14ac:dyDescent="0.2">
      <c r="B38" s="37" t="s">
        <v>76</v>
      </c>
      <c r="C38" s="37">
        <v>1432</v>
      </c>
      <c r="D38" s="37" t="s">
        <v>145</v>
      </c>
      <c r="E38" s="37" t="s">
        <v>98</v>
      </c>
      <c r="G38" s="58"/>
      <c r="H38" s="58"/>
      <c r="I38" s="58"/>
      <c r="J38" s="58"/>
      <c r="K38" s="58"/>
      <c r="L38" s="58"/>
      <c r="M38" s="58">
        <v>43.8</v>
      </c>
      <c r="N38" s="58"/>
      <c r="O38" s="58"/>
      <c r="P38" s="58"/>
      <c r="Q38" s="58"/>
      <c r="R38" s="58"/>
      <c r="S38" s="58"/>
      <c r="T38" s="58"/>
      <c r="U38" s="66">
        <f t="shared" si="0"/>
        <v>43.8</v>
      </c>
      <c r="W38" s="59"/>
      <c r="Y38" s="57">
        <f t="shared" si="1"/>
        <v>43.8</v>
      </c>
    </row>
    <row r="39" spans="2:25" x14ac:dyDescent="0.2">
      <c r="B39" s="37" t="s">
        <v>78</v>
      </c>
      <c r="C39" s="37">
        <v>1434</v>
      </c>
      <c r="D39" s="37" t="s">
        <v>115</v>
      </c>
      <c r="E39" s="37" t="s">
        <v>98</v>
      </c>
      <c r="G39" s="58">
        <v>355.75</v>
      </c>
      <c r="H39" s="58">
        <v>41.85</v>
      </c>
      <c r="I39" s="58"/>
      <c r="J39" s="58"/>
      <c r="K39" s="58"/>
      <c r="L39" s="58"/>
      <c r="M39" s="58"/>
      <c r="N39" s="58"/>
      <c r="O39" s="58"/>
      <c r="P39" s="58"/>
      <c r="Q39" s="58"/>
      <c r="R39" s="58"/>
      <c r="S39" s="58"/>
      <c r="T39" s="58"/>
      <c r="U39" s="66">
        <f t="shared" si="0"/>
        <v>397.6</v>
      </c>
      <c r="W39" s="59"/>
      <c r="Y39" s="57">
        <f t="shared" si="1"/>
        <v>397.6</v>
      </c>
    </row>
    <row r="40" spans="2:25" x14ac:dyDescent="0.2">
      <c r="B40" s="37" t="s">
        <v>78</v>
      </c>
      <c r="C40" s="69" t="s">
        <v>69</v>
      </c>
      <c r="D40" s="37" t="s">
        <v>117</v>
      </c>
      <c r="E40" s="37" t="s">
        <v>98</v>
      </c>
      <c r="G40" s="58"/>
      <c r="H40" s="58"/>
      <c r="I40" s="58"/>
      <c r="J40" s="58"/>
      <c r="K40" s="58"/>
      <c r="L40" s="58"/>
      <c r="M40" s="58"/>
      <c r="N40" s="58"/>
      <c r="O40" s="58"/>
      <c r="P40" s="58"/>
      <c r="Q40" s="58"/>
      <c r="R40" s="58"/>
      <c r="S40" s="58"/>
      <c r="T40" s="58">
        <v>200</v>
      </c>
      <c r="U40" s="66">
        <f t="shared" si="0"/>
        <v>200</v>
      </c>
      <c r="W40" s="59"/>
      <c r="Y40" s="57">
        <f t="shared" si="1"/>
        <v>200</v>
      </c>
    </row>
    <row r="41" spans="2:25" x14ac:dyDescent="0.2">
      <c r="B41" s="37" t="s">
        <v>79</v>
      </c>
      <c r="C41" s="37">
        <v>1435</v>
      </c>
      <c r="D41" s="37" t="s">
        <v>146</v>
      </c>
      <c r="E41" s="37" t="s">
        <v>98</v>
      </c>
      <c r="G41" s="58"/>
      <c r="H41" s="58"/>
      <c r="I41" s="58"/>
      <c r="J41" s="58"/>
      <c r="K41" s="58"/>
      <c r="L41" s="58"/>
      <c r="M41" s="58"/>
      <c r="N41" s="58"/>
      <c r="O41" s="58"/>
      <c r="P41" s="58"/>
      <c r="Q41" s="58"/>
      <c r="R41" s="58">
        <v>20</v>
      </c>
      <c r="S41" s="58"/>
      <c r="T41" s="58"/>
      <c r="U41" s="66">
        <f t="shared" si="0"/>
        <v>20</v>
      </c>
      <c r="W41" s="59"/>
      <c r="Y41" s="57">
        <f t="shared" si="1"/>
        <v>20</v>
      </c>
    </row>
    <row r="42" spans="2:25" x14ac:dyDescent="0.2">
      <c r="B42" s="37" t="s">
        <v>78</v>
      </c>
      <c r="C42" s="37">
        <v>1436</v>
      </c>
      <c r="D42" s="37" t="s">
        <v>118</v>
      </c>
      <c r="E42" s="37" t="s">
        <v>98</v>
      </c>
      <c r="G42" s="58"/>
      <c r="H42" s="58"/>
      <c r="I42" s="58"/>
      <c r="J42" s="58"/>
      <c r="K42" s="58"/>
      <c r="L42" s="58"/>
      <c r="M42" s="58"/>
      <c r="N42" s="58"/>
      <c r="O42" s="58"/>
      <c r="P42" s="58"/>
      <c r="Q42" s="58">
        <v>117.89</v>
      </c>
      <c r="R42" s="58"/>
      <c r="S42" s="58"/>
      <c r="T42" s="58"/>
      <c r="U42" s="66">
        <f t="shared" si="0"/>
        <v>117.89</v>
      </c>
      <c r="W42" s="59"/>
      <c r="Y42" s="57">
        <f t="shared" si="1"/>
        <v>117.89</v>
      </c>
    </row>
    <row r="43" spans="2:25" x14ac:dyDescent="0.2">
      <c r="B43" s="37" t="s">
        <v>79</v>
      </c>
      <c r="C43" s="37">
        <v>1437</v>
      </c>
      <c r="D43" s="37" t="s">
        <v>140</v>
      </c>
      <c r="E43" s="37" t="s">
        <v>98</v>
      </c>
      <c r="G43" s="58"/>
      <c r="H43" s="58"/>
      <c r="I43" s="58"/>
      <c r="J43" s="58"/>
      <c r="K43" s="58"/>
      <c r="L43" s="58"/>
      <c r="M43" s="58"/>
      <c r="N43" s="58"/>
      <c r="O43" s="58"/>
      <c r="P43" s="58"/>
      <c r="Q43" s="58"/>
      <c r="R43" s="58">
        <v>20</v>
      </c>
      <c r="S43" s="58"/>
      <c r="T43" s="58"/>
      <c r="U43" s="66">
        <f t="shared" si="0"/>
        <v>20</v>
      </c>
      <c r="W43" s="59"/>
      <c r="Y43" s="57">
        <f t="shared" si="1"/>
        <v>20</v>
      </c>
    </row>
    <row r="44" spans="2:25" x14ac:dyDescent="0.2">
      <c r="B44" s="37" t="s">
        <v>79</v>
      </c>
      <c r="C44" s="37">
        <v>1439</v>
      </c>
      <c r="D44" s="37" t="s">
        <v>147</v>
      </c>
      <c r="E44" s="37" t="s">
        <v>98</v>
      </c>
      <c r="G44" s="58"/>
      <c r="H44" s="58"/>
      <c r="I44" s="58"/>
      <c r="J44" s="58"/>
      <c r="K44" s="58"/>
      <c r="L44" s="58"/>
      <c r="M44" s="58"/>
      <c r="N44" s="58"/>
      <c r="O44" s="58"/>
      <c r="P44" s="58">
        <v>50.74</v>
      </c>
      <c r="Q44" s="58"/>
      <c r="R44" s="58"/>
      <c r="S44" s="58"/>
      <c r="T44" s="58"/>
      <c r="U44" s="66">
        <f t="shared" si="0"/>
        <v>50.74</v>
      </c>
      <c r="W44" s="59">
        <v>10.15</v>
      </c>
      <c r="Y44" s="57">
        <f t="shared" si="1"/>
        <v>60.89</v>
      </c>
    </row>
    <row r="45" spans="2:25" x14ac:dyDescent="0.2">
      <c r="B45" s="37" t="s">
        <v>79</v>
      </c>
      <c r="C45" s="37">
        <v>1441</v>
      </c>
      <c r="D45" s="37" t="s">
        <v>119</v>
      </c>
      <c r="E45" s="37" t="s">
        <v>98</v>
      </c>
      <c r="G45" s="58"/>
      <c r="H45" s="58"/>
      <c r="I45" s="58"/>
      <c r="J45" s="58"/>
      <c r="K45" s="58">
        <v>200</v>
      </c>
      <c r="L45" s="58"/>
      <c r="M45" s="58"/>
      <c r="N45" s="58"/>
      <c r="O45" s="58"/>
      <c r="P45" s="58"/>
      <c r="Q45" s="58"/>
      <c r="R45" s="58"/>
      <c r="S45" s="58"/>
      <c r="T45" s="58"/>
      <c r="U45" s="66">
        <f t="shared" si="0"/>
        <v>200</v>
      </c>
      <c r="W45" s="59">
        <v>40</v>
      </c>
      <c r="Y45" s="57">
        <f t="shared" si="1"/>
        <v>240</v>
      </c>
    </row>
    <row r="46" spans="2:25" x14ac:dyDescent="0.2">
      <c r="B46" s="37" t="s">
        <v>79</v>
      </c>
      <c r="C46" s="37">
        <v>1442</v>
      </c>
      <c r="D46" s="37" t="s">
        <v>120</v>
      </c>
      <c r="E46" s="37" t="s">
        <v>98</v>
      </c>
      <c r="G46" s="58"/>
      <c r="H46" s="58"/>
      <c r="I46" s="58"/>
      <c r="J46" s="58"/>
      <c r="K46" s="58"/>
      <c r="L46" s="58"/>
      <c r="M46" s="58"/>
      <c r="N46" s="58"/>
      <c r="O46" s="58"/>
      <c r="P46" s="58"/>
      <c r="Q46" s="58"/>
      <c r="R46" s="58"/>
      <c r="S46" s="58">
        <v>140</v>
      </c>
      <c r="T46" s="58"/>
      <c r="U46" s="66">
        <f t="shared" si="0"/>
        <v>140</v>
      </c>
      <c r="W46" s="59"/>
      <c r="Y46" s="57">
        <f t="shared" si="1"/>
        <v>140</v>
      </c>
    </row>
    <row r="47" spans="2:25" x14ac:dyDescent="0.2">
      <c r="B47" s="37" t="s">
        <v>79</v>
      </c>
      <c r="C47" s="37">
        <v>1443</v>
      </c>
      <c r="D47" s="37" t="s">
        <v>115</v>
      </c>
      <c r="E47" s="37" t="s">
        <v>98</v>
      </c>
      <c r="G47" s="58">
        <v>355.75</v>
      </c>
      <c r="H47" s="58">
        <v>6.75</v>
      </c>
      <c r="I47" s="58"/>
      <c r="J47" s="58">
        <v>52.95</v>
      </c>
      <c r="K47" s="58"/>
      <c r="L47" s="58"/>
      <c r="M47" s="58"/>
      <c r="N47" s="58"/>
      <c r="O47" s="58"/>
      <c r="P47" s="58"/>
      <c r="Q47" s="58"/>
      <c r="R47" s="58"/>
      <c r="S47" s="58"/>
      <c r="T47" s="58"/>
      <c r="U47" s="66">
        <f t="shared" si="0"/>
        <v>415.45</v>
      </c>
      <c r="W47" s="59">
        <v>4.58</v>
      </c>
      <c r="Y47" s="57">
        <f t="shared" si="1"/>
        <v>420.03</v>
      </c>
    </row>
    <row r="48" spans="2:25" x14ac:dyDescent="0.2">
      <c r="B48" s="37" t="s">
        <v>79</v>
      </c>
      <c r="C48" s="37">
        <v>1444</v>
      </c>
      <c r="D48" s="37" t="s">
        <v>148</v>
      </c>
      <c r="E48" s="37" t="s">
        <v>98</v>
      </c>
      <c r="G48" s="58"/>
      <c r="H48" s="58"/>
      <c r="I48" s="58"/>
      <c r="J48" s="58"/>
      <c r="K48" s="58"/>
      <c r="L48" s="58"/>
      <c r="M48" s="58"/>
      <c r="N48" s="58"/>
      <c r="O48" s="58"/>
      <c r="P48" s="58"/>
      <c r="Q48" s="58"/>
      <c r="R48" s="58"/>
      <c r="S48" s="58"/>
      <c r="T48" s="58">
        <v>50</v>
      </c>
      <c r="U48" s="66">
        <f t="shared" si="0"/>
        <v>50</v>
      </c>
      <c r="W48" s="59"/>
      <c r="Y48" s="57">
        <f t="shared" si="1"/>
        <v>50</v>
      </c>
    </row>
    <row r="49" spans="2:25" x14ac:dyDescent="0.2">
      <c r="B49" s="37" t="s">
        <v>79</v>
      </c>
      <c r="C49" s="37" t="s">
        <v>149</v>
      </c>
      <c r="D49" s="37" t="s">
        <v>150</v>
      </c>
      <c r="E49" s="37"/>
      <c r="G49" s="58"/>
      <c r="H49" s="58"/>
      <c r="I49" s="58"/>
      <c r="J49" s="58"/>
      <c r="K49" s="58"/>
      <c r="L49" s="58"/>
      <c r="M49" s="58"/>
      <c r="N49" s="58"/>
      <c r="O49" s="58"/>
      <c r="P49" s="58"/>
      <c r="Q49" s="58"/>
      <c r="R49" s="58"/>
      <c r="S49" s="58"/>
      <c r="T49" s="58">
        <v>70</v>
      </c>
      <c r="U49" s="66">
        <f t="shared" si="0"/>
        <v>70</v>
      </c>
      <c r="W49" s="59"/>
      <c r="Y49" s="57">
        <f t="shared" si="1"/>
        <v>70</v>
      </c>
    </row>
    <row r="50" spans="2:25" x14ac:dyDescent="0.2">
      <c r="B50" s="37" t="s">
        <v>80</v>
      </c>
      <c r="C50" s="37">
        <v>1446</v>
      </c>
      <c r="D50" s="37" t="s">
        <v>115</v>
      </c>
      <c r="E50" s="37" t="s">
        <v>98</v>
      </c>
      <c r="G50" s="58">
        <v>355.75</v>
      </c>
      <c r="H50" s="58"/>
      <c r="I50" s="58"/>
      <c r="J50" s="58">
        <v>3.4</v>
      </c>
      <c r="K50" s="58"/>
      <c r="L50" s="58"/>
      <c r="M50" s="58"/>
      <c r="N50" s="58"/>
      <c r="O50" s="58"/>
      <c r="P50" s="58"/>
      <c r="Q50" s="58"/>
      <c r="R50" s="58"/>
      <c r="S50" s="58"/>
      <c r="T50" s="58">
        <v>83.35</v>
      </c>
      <c r="U50" s="66">
        <f t="shared" si="0"/>
        <v>442.5</v>
      </c>
      <c r="W50" s="59"/>
      <c r="Y50" s="57">
        <f t="shared" si="1"/>
        <v>442.5</v>
      </c>
    </row>
    <row r="51" spans="2:25" x14ac:dyDescent="0.2">
      <c r="B51" s="37" t="s">
        <v>80</v>
      </c>
      <c r="C51" s="37">
        <v>1447</v>
      </c>
      <c r="D51" s="37" t="s">
        <v>140</v>
      </c>
      <c r="E51" s="37" t="s">
        <v>98</v>
      </c>
      <c r="G51" s="58"/>
      <c r="H51" s="58"/>
      <c r="I51" s="58"/>
      <c r="J51" s="58"/>
      <c r="K51" s="58"/>
      <c r="L51" s="58"/>
      <c r="M51" s="58"/>
      <c r="N51" s="58"/>
      <c r="O51" s="58"/>
      <c r="P51" s="58"/>
      <c r="Q51" s="58"/>
      <c r="R51" s="58">
        <v>20</v>
      </c>
      <c r="S51" s="58"/>
      <c r="T51" s="58"/>
      <c r="U51" s="66">
        <f t="shared" si="0"/>
        <v>20</v>
      </c>
      <c r="W51" s="59"/>
      <c r="Y51" s="57">
        <f t="shared" si="1"/>
        <v>20</v>
      </c>
    </row>
    <row r="52" spans="2:25" x14ac:dyDescent="0.2">
      <c r="B52" s="37" t="s">
        <v>80</v>
      </c>
      <c r="C52" s="37">
        <v>1448</v>
      </c>
      <c r="D52" s="37" t="s">
        <v>121</v>
      </c>
      <c r="E52" s="37" t="s">
        <v>98</v>
      </c>
      <c r="G52" s="58"/>
      <c r="H52" s="58"/>
      <c r="I52" s="58">
        <v>100</v>
      </c>
      <c r="J52" s="58"/>
      <c r="K52" s="58"/>
      <c r="L52" s="58"/>
      <c r="M52" s="58"/>
      <c r="N52" s="58"/>
      <c r="O52" s="58"/>
      <c r="P52" s="58"/>
      <c r="Q52" s="58"/>
      <c r="R52" s="58"/>
      <c r="S52" s="58"/>
      <c r="T52" s="58"/>
      <c r="U52" s="66">
        <f t="shared" si="0"/>
        <v>100</v>
      </c>
      <c r="W52" s="59"/>
      <c r="Y52" s="57">
        <f t="shared" si="1"/>
        <v>100</v>
      </c>
    </row>
    <row r="53" spans="2:25" x14ac:dyDescent="0.2">
      <c r="B53" s="37" t="s">
        <v>80</v>
      </c>
      <c r="C53" s="37">
        <v>1449</v>
      </c>
      <c r="D53" s="37" t="s">
        <v>151</v>
      </c>
      <c r="E53" s="37" t="s">
        <v>98</v>
      </c>
      <c r="G53" s="58"/>
      <c r="H53" s="58"/>
      <c r="I53" s="58"/>
      <c r="J53" s="58"/>
      <c r="K53" s="58"/>
      <c r="L53" s="58"/>
      <c r="M53" s="58"/>
      <c r="N53" s="58"/>
      <c r="O53" s="58"/>
      <c r="P53" s="58">
        <v>90</v>
      </c>
      <c r="Q53" s="58"/>
      <c r="R53" s="58"/>
      <c r="S53" s="58"/>
      <c r="T53" s="58"/>
      <c r="U53" s="66">
        <f t="shared" si="0"/>
        <v>90</v>
      </c>
      <c r="W53" s="59"/>
      <c r="Y53" s="57">
        <f t="shared" si="1"/>
        <v>90</v>
      </c>
    </row>
    <row r="54" spans="2:25" x14ac:dyDescent="0.2">
      <c r="B54" s="37" t="s">
        <v>80</v>
      </c>
      <c r="C54" s="37">
        <v>1450</v>
      </c>
      <c r="D54" s="37" t="s">
        <v>122</v>
      </c>
      <c r="E54" s="37" t="s">
        <v>98</v>
      </c>
      <c r="G54" s="58"/>
      <c r="H54" s="58">
        <v>30.06</v>
      </c>
      <c r="I54" s="58"/>
      <c r="J54" s="58"/>
      <c r="K54" s="58"/>
      <c r="L54" s="58"/>
      <c r="M54" s="58"/>
      <c r="N54" s="58"/>
      <c r="O54" s="58"/>
      <c r="P54" s="58">
        <v>80</v>
      </c>
      <c r="Q54" s="58"/>
      <c r="R54" s="58"/>
      <c r="S54" s="58"/>
      <c r="T54" s="58"/>
      <c r="U54" s="66">
        <f t="shared" si="0"/>
        <v>110.06</v>
      </c>
      <c r="W54" s="59"/>
      <c r="Y54" s="57">
        <f t="shared" si="1"/>
        <v>110.06</v>
      </c>
    </row>
    <row r="55" spans="2:25" x14ac:dyDescent="0.2">
      <c r="B55" s="37" t="s">
        <v>81</v>
      </c>
      <c r="C55" s="37">
        <v>1452</v>
      </c>
      <c r="D55" s="37" t="s">
        <v>123</v>
      </c>
      <c r="E55" s="37" t="s">
        <v>98</v>
      </c>
      <c r="G55" s="58">
        <v>355.75</v>
      </c>
      <c r="H55" s="58">
        <v>19.350000000000001</v>
      </c>
      <c r="I55" s="58"/>
      <c r="J55" s="58">
        <v>13.44</v>
      </c>
      <c r="K55" s="58"/>
      <c r="L55" s="58"/>
      <c r="M55" s="58"/>
      <c r="N55" s="58"/>
      <c r="O55" s="58"/>
      <c r="P55" s="58"/>
      <c r="Q55" s="58">
        <v>40.17</v>
      </c>
      <c r="R55" s="58"/>
      <c r="S55" s="58"/>
      <c r="T55" s="58">
        <v>11.69</v>
      </c>
      <c r="U55" s="66">
        <f t="shared" si="0"/>
        <v>440.40000000000003</v>
      </c>
      <c r="W55" s="59">
        <v>10.37</v>
      </c>
      <c r="Y55" s="57">
        <f t="shared" si="1"/>
        <v>450.77000000000004</v>
      </c>
    </row>
    <row r="56" spans="2:25" x14ac:dyDescent="0.2">
      <c r="B56" s="37" t="s">
        <v>81</v>
      </c>
      <c r="C56" s="37">
        <v>1453</v>
      </c>
      <c r="D56" s="37" t="s">
        <v>124</v>
      </c>
      <c r="E56" s="37" t="s">
        <v>98</v>
      </c>
      <c r="G56" s="58"/>
      <c r="H56" s="58"/>
      <c r="I56" s="58"/>
      <c r="J56" s="58"/>
      <c r="K56" s="58"/>
      <c r="L56" s="58"/>
      <c r="M56" s="58"/>
      <c r="N56" s="58"/>
      <c r="O56" s="58"/>
      <c r="P56" s="58"/>
      <c r="Q56" s="58">
        <v>130</v>
      </c>
      <c r="R56" s="58"/>
      <c r="S56" s="58"/>
      <c r="T56" s="58"/>
      <c r="U56" s="66">
        <f t="shared" si="0"/>
        <v>130</v>
      </c>
      <c r="W56" s="59">
        <v>26</v>
      </c>
      <c r="Y56" s="57">
        <f t="shared" si="1"/>
        <v>156</v>
      </c>
    </row>
    <row r="57" spans="2:25" x14ac:dyDescent="0.2">
      <c r="B57" s="37" t="s">
        <v>81</v>
      </c>
      <c r="C57" s="37">
        <v>1454</v>
      </c>
      <c r="D57" s="37" t="s">
        <v>125</v>
      </c>
      <c r="E57" s="37" t="s">
        <v>98</v>
      </c>
      <c r="G57" s="58"/>
      <c r="H57" s="58"/>
      <c r="I57" s="58"/>
      <c r="J57" s="58">
        <v>14.52</v>
      </c>
      <c r="K57" s="58"/>
      <c r="L57" s="58"/>
      <c r="M57" s="58"/>
      <c r="N57" s="58"/>
      <c r="O57" s="58"/>
      <c r="P57" s="58"/>
      <c r="Q57" s="58"/>
      <c r="R57" s="58"/>
      <c r="S57" s="58"/>
      <c r="T57" s="58">
        <f>144.52 + 188</f>
        <v>332.52</v>
      </c>
      <c r="U57" s="66">
        <f t="shared" si="0"/>
        <v>347.03999999999996</v>
      </c>
      <c r="W57" s="59">
        <v>37.6</v>
      </c>
      <c r="Y57" s="57">
        <f t="shared" si="1"/>
        <v>384.64</v>
      </c>
    </row>
    <row r="58" spans="2:25" x14ac:dyDescent="0.2">
      <c r="B58" s="37" t="s">
        <v>81</v>
      </c>
      <c r="C58" s="37">
        <v>1455</v>
      </c>
      <c r="D58" s="37" t="s">
        <v>140</v>
      </c>
      <c r="E58" s="37" t="s">
        <v>98</v>
      </c>
      <c r="G58" s="58"/>
      <c r="H58" s="58"/>
      <c r="I58" s="58"/>
      <c r="J58" s="58"/>
      <c r="K58" s="58"/>
      <c r="L58" s="58"/>
      <c r="M58" s="58"/>
      <c r="N58" s="58"/>
      <c r="O58" s="58"/>
      <c r="P58" s="58"/>
      <c r="Q58" s="58"/>
      <c r="R58" s="58">
        <v>40</v>
      </c>
      <c r="S58" s="58"/>
      <c r="T58" s="58"/>
      <c r="U58" s="66">
        <f t="shared" si="0"/>
        <v>40</v>
      </c>
      <c r="W58" s="59"/>
      <c r="Y58" s="57">
        <f t="shared" si="1"/>
        <v>40</v>
      </c>
    </row>
    <row r="59" spans="2:25" x14ac:dyDescent="0.2">
      <c r="B59" s="37" t="s">
        <v>81</v>
      </c>
      <c r="C59" s="37">
        <v>1456</v>
      </c>
      <c r="D59" s="37" t="s">
        <v>152</v>
      </c>
      <c r="E59" s="37" t="s">
        <v>98</v>
      </c>
      <c r="G59" s="58"/>
      <c r="H59" s="58"/>
      <c r="I59" s="58"/>
      <c r="J59" s="58"/>
      <c r="K59" s="58"/>
      <c r="L59" s="58"/>
      <c r="M59" s="58"/>
      <c r="N59" s="58"/>
      <c r="O59" s="58"/>
      <c r="P59" s="58"/>
      <c r="Q59" s="58"/>
      <c r="R59" s="58">
        <v>24</v>
      </c>
      <c r="S59" s="58"/>
      <c r="T59" s="58"/>
      <c r="U59" s="66">
        <f t="shared" si="0"/>
        <v>24</v>
      </c>
      <c r="W59" s="59"/>
      <c r="Y59" s="57">
        <f t="shared" si="1"/>
        <v>24</v>
      </c>
    </row>
    <row r="60" spans="2:25" x14ac:dyDescent="0.2">
      <c r="B60" s="37" t="s">
        <v>81</v>
      </c>
      <c r="C60" s="37">
        <v>1457</v>
      </c>
      <c r="D60" s="37" t="s">
        <v>126</v>
      </c>
      <c r="E60" s="37" t="s">
        <v>98</v>
      </c>
      <c r="G60" s="58"/>
      <c r="H60" s="58"/>
      <c r="I60" s="58"/>
      <c r="J60" s="58"/>
      <c r="K60" s="58"/>
      <c r="L60" s="58"/>
      <c r="M60" s="58"/>
      <c r="N60" s="58"/>
      <c r="O60" s="58"/>
      <c r="P60" s="58"/>
      <c r="Q60" s="58"/>
      <c r="R60" s="58"/>
      <c r="S60" s="58"/>
      <c r="T60" s="58">
        <v>215.92</v>
      </c>
      <c r="U60" s="66">
        <f t="shared" si="0"/>
        <v>215.92</v>
      </c>
      <c r="W60" s="59">
        <v>36.18</v>
      </c>
      <c r="Y60" s="57">
        <f t="shared" si="1"/>
        <v>252.1</v>
      </c>
    </row>
    <row r="61" spans="2:25" x14ac:dyDescent="0.2">
      <c r="B61" s="37" t="s">
        <v>81</v>
      </c>
      <c r="C61" s="37">
        <v>1458</v>
      </c>
      <c r="D61" s="37" t="s">
        <v>127</v>
      </c>
      <c r="E61" s="37" t="s">
        <v>98</v>
      </c>
      <c r="G61" s="58"/>
      <c r="H61" s="58"/>
      <c r="I61" s="58"/>
      <c r="J61" s="58"/>
      <c r="K61" s="58"/>
      <c r="L61" s="58"/>
      <c r="M61" s="58"/>
      <c r="N61" s="58"/>
      <c r="O61" s="58"/>
      <c r="P61" s="58"/>
      <c r="Q61" s="58">
        <v>1004.25</v>
      </c>
      <c r="R61" s="58"/>
      <c r="S61" s="58"/>
      <c r="T61" s="58"/>
      <c r="U61" s="66">
        <f t="shared" si="0"/>
        <v>1004.25</v>
      </c>
      <c r="W61" s="59"/>
      <c r="Y61" s="57">
        <f t="shared" si="1"/>
        <v>1004.25</v>
      </c>
    </row>
    <row r="62" spans="2:25" x14ac:dyDescent="0.2">
      <c r="B62" s="37" t="s">
        <v>81</v>
      </c>
      <c r="C62" s="37">
        <v>1459</v>
      </c>
      <c r="D62" s="37" t="s">
        <v>153</v>
      </c>
      <c r="E62" s="37" t="s">
        <v>98</v>
      </c>
      <c r="G62" s="58"/>
      <c r="H62" s="58"/>
      <c r="I62" s="58"/>
      <c r="J62" s="58"/>
      <c r="K62" s="58"/>
      <c r="L62" s="58"/>
      <c r="M62" s="58"/>
      <c r="N62" s="58"/>
      <c r="O62" s="58"/>
      <c r="P62" s="58"/>
      <c r="Q62" s="58"/>
      <c r="R62" s="58"/>
      <c r="S62" s="58"/>
      <c r="T62" s="58">
        <v>15.5</v>
      </c>
      <c r="U62" s="66">
        <f t="shared" si="0"/>
        <v>15.5</v>
      </c>
      <c r="W62" s="59"/>
      <c r="Y62" s="57">
        <f t="shared" si="1"/>
        <v>15.5</v>
      </c>
    </row>
    <row r="63" spans="2:25" x14ac:dyDescent="0.2">
      <c r="B63" s="37" t="s">
        <v>81</v>
      </c>
      <c r="C63" s="37">
        <v>1460</v>
      </c>
      <c r="D63" s="37" t="s">
        <v>154</v>
      </c>
      <c r="E63" s="37" t="s">
        <v>98</v>
      </c>
      <c r="G63" s="58"/>
      <c r="H63" s="58"/>
      <c r="I63" s="58"/>
      <c r="J63" s="58"/>
      <c r="K63" s="58"/>
      <c r="L63" s="58"/>
      <c r="M63" s="58"/>
      <c r="N63" s="58"/>
      <c r="O63" s="58"/>
      <c r="P63" s="58">
        <v>15</v>
      </c>
      <c r="Q63" s="58"/>
      <c r="R63" s="58"/>
      <c r="S63" s="58"/>
      <c r="T63" s="58"/>
      <c r="U63" s="66">
        <f t="shared" si="0"/>
        <v>15</v>
      </c>
      <c r="W63" s="59"/>
      <c r="Y63" s="57">
        <f t="shared" si="1"/>
        <v>15</v>
      </c>
    </row>
    <row r="64" spans="2:25" x14ac:dyDescent="0.2">
      <c r="B64" s="37" t="s">
        <v>82</v>
      </c>
      <c r="C64" s="37">
        <v>1461</v>
      </c>
      <c r="D64" s="37" t="s">
        <v>155</v>
      </c>
      <c r="E64" s="37" t="s">
        <v>98</v>
      </c>
      <c r="G64" s="58"/>
      <c r="H64" s="58"/>
      <c r="I64" s="58"/>
      <c r="J64" s="58"/>
      <c r="K64" s="58"/>
      <c r="L64" s="58"/>
      <c r="M64" s="58"/>
      <c r="N64" s="58"/>
      <c r="O64" s="58"/>
      <c r="P64" s="58"/>
      <c r="Q64" s="58"/>
      <c r="R64" s="58"/>
      <c r="S64" s="58"/>
      <c r="T64" s="58">
        <v>40</v>
      </c>
      <c r="U64" s="66">
        <f t="shared" si="0"/>
        <v>40</v>
      </c>
      <c r="W64" s="59"/>
      <c r="Y64" s="57">
        <f t="shared" si="1"/>
        <v>40</v>
      </c>
    </row>
    <row r="65" spans="2:25" x14ac:dyDescent="0.2">
      <c r="B65" s="37" t="s">
        <v>82</v>
      </c>
      <c r="C65" s="37">
        <v>1463</v>
      </c>
      <c r="D65" s="37" t="s">
        <v>128</v>
      </c>
      <c r="E65" s="37" t="s">
        <v>98</v>
      </c>
      <c r="G65" s="58"/>
      <c r="H65" s="58"/>
      <c r="I65" s="58"/>
      <c r="J65" s="58"/>
      <c r="K65" s="58"/>
      <c r="L65" s="58"/>
      <c r="M65" s="58"/>
      <c r="N65" s="58"/>
      <c r="O65" s="58"/>
      <c r="P65" s="58"/>
      <c r="Q65" s="58"/>
      <c r="R65" s="58"/>
      <c r="S65" s="58"/>
      <c r="T65" s="58">
        <v>167</v>
      </c>
      <c r="U65" s="66">
        <f t="shared" si="0"/>
        <v>167</v>
      </c>
      <c r="W65" s="59"/>
      <c r="Y65" s="57">
        <f t="shared" si="1"/>
        <v>167</v>
      </c>
    </row>
    <row r="66" spans="2:25" x14ac:dyDescent="0.2">
      <c r="B66" s="37" t="s">
        <v>82</v>
      </c>
      <c r="C66" s="37">
        <v>1464</v>
      </c>
      <c r="D66" s="37" t="s">
        <v>129</v>
      </c>
      <c r="E66" s="37" t="s">
        <v>98</v>
      </c>
      <c r="G66" s="58">
        <v>711.5</v>
      </c>
      <c r="H66" s="58">
        <v>18.899999999999999</v>
      </c>
      <c r="I66" s="58"/>
      <c r="J66" s="58">
        <v>5.15</v>
      </c>
      <c r="K66" s="58"/>
      <c r="L66" s="58"/>
      <c r="M66" s="58"/>
      <c r="N66" s="58"/>
      <c r="O66" s="58"/>
      <c r="P66" s="58"/>
      <c r="Q66" s="58"/>
      <c r="R66" s="58"/>
      <c r="S66" s="58"/>
      <c r="T66" s="58"/>
      <c r="U66" s="66">
        <f t="shared" si="0"/>
        <v>735.55</v>
      </c>
      <c r="W66" s="59"/>
      <c r="Y66" s="57">
        <f t="shared" si="1"/>
        <v>735.55</v>
      </c>
    </row>
    <row r="67" spans="2:25" x14ac:dyDescent="0.2">
      <c r="B67" s="37" t="s">
        <v>83</v>
      </c>
      <c r="C67" s="37">
        <v>1465</v>
      </c>
      <c r="D67" s="37" t="s">
        <v>156</v>
      </c>
      <c r="E67" s="37" t="s">
        <v>98</v>
      </c>
      <c r="G67" s="58"/>
      <c r="H67" s="58"/>
      <c r="I67" s="58"/>
      <c r="J67" s="58"/>
      <c r="K67" s="58"/>
      <c r="L67" s="58"/>
      <c r="M67" s="58"/>
      <c r="N67" s="58"/>
      <c r="O67" s="58"/>
      <c r="P67" s="58">
        <v>80</v>
      </c>
      <c r="Q67" s="58"/>
      <c r="R67" s="58"/>
      <c r="S67" s="58"/>
      <c r="T67" s="58"/>
      <c r="U67" s="66">
        <f t="shared" si="0"/>
        <v>80</v>
      </c>
      <c r="W67" s="59"/>
      <c r="Y67" s="57">
        <f t="shared" si="1"/>
        <v>80</v>
      </c>
    </row>
    <row r="68" spans="2:25" x14ac:dyDescent="0.2">
      <c r="B68" s="37" t="s">
        <v>83</v>
      </c>
      <c r="C68" s="37">
        <v>1466</v>
      </c>
      <c r="D68" s="37" t="s">
        <v>152</v>
      </c>
      <c r="E68" s="37" t="s">
        <v>157</v>
      </c>
      <c r="G68" s="58"/>
      <c r="H68" s="58"/>
      <c r="I68" s="58"/>
      <c r="J68" s="58"/>
      <c r="K68" s="58"/>
      <c r="L68" s="58"/>
      <c r="M68" s="58"/>
      <c r="N68" s="58"/>
      <c r="O68" s="58"/>
      <c r="P68" s="58"/>
      <c r="Q68" s="58"/>
      <c r="R68" s="58">
        <v>16</v>
      </c>
      <c r="S68" s="58"/>
      <c r="T68" s="58"/>
      <c r="U68" s="66">
        <f t="shared" si="0"/>
        <v>16</v>
      </c>
      <c r="W68" s="59"/>
      <c r="Y68" s="57">
        <f t="shared" si="1"/>
        <v>16</v>
      </c>
    </row>
    <row r="69" spans="2:25" x14ac:dyDescent="0.2">
      <c r="B69" s="37" t="s">
        <v>83</v>
      </c>
      <c r="C69" s="37">
        <v>1467</v>
      </c>
      <c r="D69" s="37" t="s">
        <v>158</v>
      </c>
      <c r="E69" s="37" t="s">
        <v>98</v>
      </c>
      <c r="G69" s="58"/>
      <c r="H69" s="58"/>
      <c r="I69" s="58"/>
      <c r="J69" s="58"/>
      <c r="K69" s="58"/>
      <c r="L69" s="58"/>
      <c r="M69" s="58"/>
      <c r="N69" s="58"/>
      <c r="O69" s="58"/>
      <c r="P69" s="58"/>
      <c r="Q69" s="58">
        <v>50</v>
      </c>
      <c r="R69" s="58"/>
      <c r="S69" s="58"/>
      <c r="T69" s="58"/>
      <c r="U69" s="66">
        <f t="shared" si="0"/>
        <v>50</v>
      </c>
      <c r="W69" s="59"/>
      <c r="Y69" s="57">
        <f t="shared" si="1"/>
        <v>50</v>
      </c>
    </row>
    <row r="70" spans="2:25" x14ac:dyDescent="0.2">
      <c r="B70" s="37" t="s">
        <v>83</v>
      </c>
      <c r="C70" s="37">
        <v>1468</v>
      </c>
      <c r="D70" s="37" t="s">
        <v>159</v>
      </c>
      <c r="E70" s="37" t="s">
        <v>98</v>
      </c>
      <c r="G70" s="58"/>
      <c r="H70" s="58"/>
      <c r="I70" s="58"/>
      <c r="J70" s="58"/>
      <c r="K70" s="58"/>
      <c r="L70" s="58"/>
      <c r="M70" s="58"/>
      <c r="N70" s="58"/>
      <c r="O70" s="58"/>
      <c r="P70" s="58"/>
      <c r="Q70" s="58"/>
      <c r="R70" s="58"/>
      <c r="S70" s="58"/>
      <c r="T70" s="58">
        <v>14.75</v>
      </c>
      <c r="U70" s="66">
        <f t="shared" ref="U70:U80" si="2">SUM(G70:T70)</f>
        <v>14.75</v>
      </c>
      <c r="W70" s="59"/>
      <c r="Y70" s="57">
        <f t="shared" ref="Y70:Y80" si="3">W70+U70</f>
        <v>14.75</v>
      </c>
    </row>
    <row r="71" spans="2:25" x14ac:dyDescent="0.2">
      <c r="B71" s="37" t="s">
        <v>83</v>
      </c>
      <c r="C71" s="37">
        <v>1469</v>
      </c>
      <c r="D71" s="37" t="s">
        <v>130</v>
      </c>
      <c r="E71" s="37" t="s">
        <v>98</v>
      </c>
      <c r="G71" s="58"/>
      <c r="H71" s="58"/>
      <c r="I71" s="58"/>
      <c r="J71" s="58"/>
      <c r="K71" s="58"/>
      <c r="L71" s="58"/>
      <c r="M71" s="58"/>
      <c r="N71" s="58"/>
      <c r="O71" s="58"/>
      <c r="P71" s="58"/>
      <c r="Q71" s="58">
        <v>2116</v>
      </c>
      <c r="R71" s="58"/>
      <c r="S71" s="58"/>
      <c r="T71" s="58"/>
      <c r="U71" s="66">
        <f t="shared" si="2"/>
        <v>2116</v>
      </c>
      <c r="W71" s="59"/>
      <c r="Y71" s="57">
        <f t="shared" si="3"/>
        <v>2116</v>
      </c>
    </row>
    <row r="72" spans="2:25" x14ac:dyDescent="0.2">
      <c r="B72" s="37" t="s">
        <v>84</v>
      </c>
      <c r="C72" s="37">
        <v>1470</v>
      </c>
      <c r="D72" s="37" t="s">
        <v>140</v>
      </c>
      <c r="E72" s="37" t="s">
        <v>98</v>
      </c>
      <c r="G72" s="58"/>
      <c r="H72" s="58"/>
      <c r="I72" s="58"/>
      <c r="J72" s="58"/>
      <c r="K72" s="58"/>
      <c r="L72" s="58"/>
      <c r="M72" s="58"/>
      <c r="N72" s="58"/>
      <c r="O72" s="58"/>
      <c r="P72" s="58"/>
      <c r="Q72" s="58"/>
      <c r="R72" s="58">
        <v>20</v>
      </c>
      <c r="S72" s="58"/>
      <c r="T72" s="58"/>
      <c r="U72" s="66">
        <f t="shared" si="2"/>
        <v>20</v>
      </c>
      <c r="W72" s="59"/>
      <c r="Y72" s="57">
        <f t="shared" si="3"/>
        <v>20</v>
      </c>
    </row>
    <row r="73" spans="2:25" x14ac:dyDescent="0.2">
      <c r="B73" s="37" t="s">
        <v>84</v>
      </c>
      <c r="C73" s="37">
        <v>1471</v>
      </c>
      <c r="D73" s="37" t="s">
        <v>131</v>
      </c>
      <c r="E73" s="37" t="s">
        <v>98</v>
      </c>
      <c r="G73" s="58"/>
      <c r="H73" s="58"/>
      <c r="I73" s="58"/>
      <c r="J73" s="58"/>
      <c r="K73" s="58"/>
      <c r="L73" s="58"/>
      <c r="M73" s="58"/>
      <c r="N73" s="58"/>
      <c r="O73" s="58"/>
      <c r="P73" s="58"/>
      <c r="Q73" s="58"/>
      <c r="R73" s="58"/>
      <c r="S73" s="58"/>
      <c r="T73" s="58">
        <v>300</v>
      </c>
      <c r="U73" s="66">
        <f t="shared" si="2"/>
        <v>300</v>
      </c>
      <c r="W73" s="59"/>
      <c r="Y73" s="57">
        <f t="shared" si="3"/>
        <v>300</v>
      </c>
    </row>
    <row r="74" spans="2:25" x14ac:dyDescent="0.2">
      <c r="B74" s="37" t="s">
        <v>84</v>
      </c>
      <c r="C74" s="37">
        <v>1472</v>
      </c>
      <c r="D74" s="37" t="s">
        <v>132</v>
      </c>
      <c r="E74" s="37" t="s">
        <v>98</v>
      </c>
      <c r="G74" s="58">
        <v>355.75</v>
      </c>
      <c r="H74" s="58">
        <v>11</v>
      </c>
      <c r="I74" s="58"/>
      <c r="J74" s="58">
        <v>17.440000000000001</v>
      </c>
      <c r="K74" s="58"/>
      <c r="L74" s="58"/>
      <c r="M74" s="58"/>
      <c r="N74" s="58"/>
      <c r="O74" s="58"/>
      <c r="P74" s="58"/>
      <c r="Q74" s="58"/>
      <c r="R74" s="58"/>
      <c r="S74" s="58"/>
      <c r="T74" s="58"/>
      <c r="U74" s="66">
        <f t="shared" si="2"/>
        <v>384.19</v>
      </c>
      <c r="W74" s="59"/>
      <c r="Y74" s="57">
        <f t="shared" si="3"/>
        <v>384.19</v>
      </c>
    </row>
    <row r="75" spans="2:25" x14ac:dyDescent="0.2">
      <c r="B75" s="37" t="s">
        <v>84</v>
      </c>
      <c r="C75" s="37">
        <v>1473</v>
      </c>
      <c r="D75" s="37" t="s">
        <v>160</v>
      </c>
      <c r="E75" s="37" t="s">
        <v>98</v>
      </c>
      <c r="G75" s="58"/>
      <c r="H75" s="58"/>
      <c r="I75" s="58"/>
      <c r="J75" s="58"/>
      <c r="K75" s="58"/>
      <c r="L75" s="58"/>
      <c r="M75" s="58"/>
      <c r="N75" s="58"/>
      <c r="O75" s="58"/>
      <c r="P75" s="58">
        <v>80</v>
      </c>
      <c r="Q75" s="58"/>
      <c r="R75" s="58"/>
      <c r="S75" s="58"/>
      <c r="T75" s="58"/>
      <c r="U75" s="66">
        <f t="shared" si="2"/>
        <v>80</v>
      </c>
      <c r="W75" s="59"/>
      <c r="Y75" s="57">
        <f t="shared" si="3"/>
        <v>80</v>
      </c>
    </row>
    <row r="76" spans="2:25" x14ac:dyDescent="0.2">
      <c r="B76" s="37" t="s">
        <v>84</v>
      </c>
      <c r="C76" s="37">
        <v>1474</v>
      </c>
      <c r="D76" s="37" t="s">
        <v>161</v>
      </c>
      <c r="E76" s="37" t="s">
        <v>157</v>
      </c>
      <c r="G76" s="58"/>
      <c r="H76" s="58"/>
      <c r="I76" s="58"/>
      <c r="J76" s="58"/>
      <c r="K76" s="58"/>
      <c r="L76" s="58"/>
      <c r="M76" s="58"/>
      <c r="N76" s="58"/>
      <c r="O76" s="58"/>
      <c r="P76" s="58"/>
      <c r="Q76" s="58"/>
      <c r="R76" s="58"/>
      <c r="S76" s="58"/>
      <c r="T76" s="58">
        <v>7.15</v>
      </c>
      <c r="U76" s="66">
        <f t="shared" si="2"/>
        <v>7.15</v>
      </c>
      <c r="W76" s="59">
        <v>1.43</v>
      </c>
      <c r="Y76" s="57">
        <f t="shared" si="3"/>
        <v>8.58</v>
      </c>
    </row>
    <row r="77" spans="2:25" x14ac:dyDescent="0.2">
      <c r="B77" s="37"/>
      <c r="C77" s="37"/>
      <c r="D77" s="37"/>
      <c r="E77" s="37"/>
      <c r="G77" s="58"/>
      <c r="H77" s="58"/>
      <c r="I77" s="58"/>
      <c r="J77" s="58"/>
      <c r="K77" s="58"/>
      <c r="L77" s="58"/>
      <c r="M77" s="58"/>
      <c r="N77" s="58"/>
      <c r="O77" s="58"/>
      <c r="P77" s="58"/>
      <c r="Q77" s="58"/>
      <c r="R77" s="58"/>
      <c r="S77" s="58"/>
      <c r="T77" s="58"/>
      <c r="U77" s="66">
        <f t="shared" si="2"/>
        <v>0</v>
      </c>
      <c r="W77" s="59"/>
      <c r="Y77" s="57">
        <f t="shared" si="3"/>
        <v>0</v>
      </c>
    </row>
    <row r="78" spans="2:25" x14ac:dyDescent="0.2">
      <c r="B78" s="37"/>
      <c r="C78" s="37"/>
      <c r="D78" s="37"/>
      <c r="E78" s="37"/>
      <c r="G78" s="58"/>
      <c r="H78" s="58"/>
      <c r="I78" s="58"/>
      <c r="J78" s="58"/>
      <c r="K78" s="58"/>
      <c r="L78" s="58"/>
      <c r="M78" s="58"/>
      <c r="N78" s="58"/>
      <c r="O78" s="58"/>
      <c r="P78" s="58"/>
      <c r="Q78" s="58"/>
      <c r="R78" s="58"/>
      <c r="S78" s="58"/>
      <c r="T78" s="58"/>
      <c r="U78" s="66">
        <f t="shared" si="2"/>
        <v>0</v>
      </c>
      <c r="W78" s="59"/>
      <c r="Y78" s="57">
        <f t="shared" si="3"/>
        <v>0</v>
      </c>
    </row>
    <row r="79" spans="2:25" x14ac:dyDescent="0.2">
      <c r="B79" s="37"/>
      <c r="C79" s="37"/>
      <c r="D79" s="37"/>
      <c r="E79" s="37"/>
      <c r="G79" s="58"/>
      <c r="H79" s="58"/>
      <c r="I79" s="58"/>
      <c r="J79" s="58"/>
      <c r="K79" s="58"/>
      <c r="L79" s="58"/>
      <c r="M79" s="58"/>
      <c r="N79" s="58"/>
      <c r="O79" s="58"/>
      <c r="P79" s="58"/>
      <c r="Q79" s="58"/>
      <c r="R79" s="58"/>
      <c r="S79" s="58"/>
      <c r="T79" s="58"/>
      <c r="U79" s="66">
        <f t="shared" si="2"/>
        <v>0</v>
      </c>
      <c r="W79" s="59"/>
      <c r="Y79" s="57">
        <f t="shared" si="3"/>
        <v>0</v>
      </c>
    </row>
    <row r="80" spans="2:25" x14ac:dyDescent="0.2">
      <c r="B80" s="37"/>
      <c r="C80" s="37"/>
      <c r="D80" s="37"/>
      <c r="E80" s="37"/>
      <c r="G80" s="58"/>
      <c r="H80" s="58"/>
      <c r="I80" s="58"/>
      <c r="J80" s="58"/>
      <c r="K80" s="58"/>
      <c r="L80" s="58"/>
      <c r="M80" s="58"/>
      <c r="N80" s="58"/>
      <c r="O80" s="58"/>
      <c r="P80" s="58"/>
      <c r="Q80" s="58"/>
      <c r="R80" s="58"/>
      <c r="S80" s="58"/>
      <c r="T80" s="58"/>
      <c r="U80" s="66">
        <f t="shared" si="2"/>
        <v>0</v>
      </c>
      <c r="W80" s="59"/>
      <c r="Y80" s="57">
        <f t="shared" si="3"/>
        <v>0</v>
      </c>
    </row>
    <row r="81" spans="2:25" ht="13.5" thickBot="1" x14ac:dyDescent="0.25">
      <c r="B81" s="37"/>
      <c r="C81" s="37"/>
      <c r="D81" s="37"/>
      <c r="E81" s="37"/>
      <c r="G81" s="60">
        <f>SUM(G5:G80)</f>
        <v>4114.3899999999994</v>
      </c>
      <c r="H81" s="60">
        <f t="shared" ref="H81:Y81" si="4">SUM(H5:H80)</f>
        <v>244.69</v>
      </c>
      <c r="I81" s="60">
        <f t="shared" si="4"/>
        <v>305.18</v>
      </c>
      <c r="J81" s="60">
        <f t="shared" si="4"/>
        <v>189.9</v>
      </c>
      <c r="K81" s="60">
        <f t="shared" si="4"/>
        <v>250</v>
      </c>
      <c r="L81" s="60">
        <f t="shared" si="4"/>
        <v>258.7</v>
      </c>
      <c r="M81" s="60">
        <f t="shared" si="4"/>
        <v>143.80000000000001</v>
      </c>
      <c r="N81" s="60">
        <f t="shared" si="4"/>
        <v>879.21</v>
      </c>
      <c r="O81" s="60">
        <f t="shared" si="4"/>
        <v>50</v>
      </c>
      <c r="P81" s="60">
        <f t="shared" si="4"/>
        <v>3036.14</v>
      </c>
      <c r="Q81" s="60">
        <f t="shared" si="4"/>
        <v>8134.89</v>
      </c>
      <c r="R81" s="60">
        <f t="shared" si="4"/>
        <v>339.52</v>
      </c>
      <c r="S81" s="60">
        <f t="shared" si="4"/>
        <v>140</v>
      </c>
      <c r="T81" s="60">
        <f t="shared" si="4"/>
        <v>3488.21</v>
      </c>
      <c r="U81" s="60">
        <f t="shared" si="4"/>
        <v>21574.629999999997</v>
      </c>
      <c r="V81" s="60"/>
      <c r="W81" s="60">
        <f t="shared" si="4"/>
        <v>1047.45</v>
      </c>
      <c r="X81" s="60"/>
      <c r="Y81" s="60">
        <f t="shared" si="4"/>
        <v>22622.079999999994</v>
      </c>
    </row>
    <row r="82" spans="2:25" ht="13.5" thickTop="1" x14ac:dyDescent="0.2"/>
    <row r="84" spans="2:25" x14ac:dyDescent="0.2">
      <c r="B84" s="38" t="s">
        <v>72</v>
      </c>
    </row>
    <row r="85" spans="2:25" ht="13.5" thickBot="1" x14ac:dyDescent="0.25"/>
    <row r="86" spans="2:25" x14ac:dyDescent="0.2">
      <c r="D86" s="46" t="s">
        <v>73</v>
      </c>
      <c r="E86" s="47"/>
      <c r="F86" s="47"/>
      <c r="G86" s="48">
        <f t="shared" ref="G86:T86" si="5">SUMIF($B$5:$B$74,$D86,G$5:G$74)</f>
        <v>319.14</v>
      </c>
      <c r="H86" s="48">
        <f t="shared" si="5"/>
        <v>56.7</v>
      </c>
      <c r="I86" s="48">
        <f t="shared" si="5"/>
        <v>205.18</v>
      </c>
      <c r="J86" s="48">
        <f t="shared" si="5"/>
        <v>0</v>
      </c>
      <c r="K86" s="48">
        <f t="shared" si="5"/>
        <v>0</v>
      </c>
      <c r="L86" s="48">
        <f t="shared" si="5"/>
        <v>25.1</v>
      </c>
      <c r="M86" s="48">
        <f t="shared" si="5"/>
        <v>100</v>
      </c>
      <c r="N86" s="48">
        <f t="shared" si="5"/>
        <v>0</v>
      </c>
      <c r="O86" s="48">
        <f t="shared" si="5"/>
        <v>50</v>
      </c>
      <c r="P86" s="48">
        <f t="shared" si="5"/>
        <v>388.45000000000005</v>
      </c>
      <c r="Q86" s="48">
        <f t="shared" si="5"/>
        <v>0</v>
      </c>
      <c r="R86" s="48">
        <f t="shared" si="5"/>
        <v>0</v>
      </c>
      <c r="S86" s="48">
        <f t="shared" si="5"/>
        <v>0</v>
      </c>
      <c r="T86" s="48">
        <f t="shared" si="5"/>
        <v>71.319999999999993</v>
      </c>
      <c r="U86" s="48"/>
      <c r="V86" s="48">
        <f>SUMIF($B$5:$B$74,$D86,V$5:V$74)</f>
        <v>0</v>
      </c>
      <c r="W86" s="48">
        <f>SUMIF($B$5:$B$74,$D86,W$5:W$74)</f>
        <v>63.76</v>
      </c>
      <c r="X86" s="48">
        <f>SUMIF($B$5:$B$74,$D86,X$5:X$74)</f>
        <v>0</v>
      </c>
      <c r="Y86" s="48">
        <f>SUMIF($B$5:$B$74,$D86,Y$5:Y$74)</f>
        <v>1279.6499999999999</v>
      </c>
    </row>
    <row r="87" spans="2:25" x14ac:dyDescent="0.2">
      <c r="D87" s="49" t="s">
        <v>74</v>
      </c>
      <c r="G87" s="34">
        <f t="shared" ref="G87:H97" si="6">SUMIF($B$5:$B$74,$D87,G$5:G$74)</f>
        <v>656.5</v>
      </c>
      <c r="H87" s="34">
        <f t="shared" si="6"/>
        <v>14.4</v>
      </c>
      <c r="I87" s="34">
        <f t="shared" ref="I87:W87" si="7">SUMIF($B$5:$B$74,$D87,I$5:I$74)</f>
        <v>0</v>
      </c>
      <c r="J87" s="34">
        <f t="shared" si="7"/>
        <v>0</v>
      </c>
      <c r="K87" s="34">
        <f t="shared" si="7"/>
        <v>50</v>
      </c>
      <c r="L87" s="34">
        <f t="shared" si="7"/>
        <v>233.6</v>
      </c>
      <c r="M87" s="34">
        <f t="shared" si="7"/>
        <v>0</v>
      </c>
      <c r="N87" s="34">
        <f t="shared" si="7"/>
        <v>879.21</v>
      </c>
      <c r="O87" s="34">
        <f t="shared" si="7"/>
        <v>0</v>
      </c>
      <c r="P87" s="34">
        <f t="shared" si="7"/>
        <v>71.95</v>
      </c>
      <c r="Q87" s="34">
        <f t="shared" si="7"/>
        <v>2866.58</v>
      </c>
      <c r="R87" s="34">
        <f t="shared" si="7"/>
        <v>30</v>
      </c>
      <c r="S87" s="34">
        <f t="shared" si="7"/>
        <v>0</v>
      </c>
      <c r="T87" s="34">
        <f t="shared" si="7"/>
        <v>17.559999999999999</v>
      </c>
      <c r="V87" s="34">
        <f t="shared" si="7"/>
        <v>0</v>
      </c>
      <c r="W87" s="34">
        <f t="shared" si="7"/>
        <v>103.31</v>
      </c>
      <c r="X87" s="34">
        <f t="shared" ref="X87:Y97" si="8">SUMIF($B$5:$B$74,$D87,X$5:X$74)</f>
        <v>0</v>
      </c>
      <c r="Y87" s="34">
        <f t="shared" si="8"/>
        <v>4923.1100000000006</v>
      </c>
    </row>
    <row r="88" spans="2:25" x14ac:dyDescent="0.2">
      <c r="D88" s="49" t="s">
        <v>75</v>
      </c>
      <c r="G88" s="34">
        <f t="shared" si="6"/>
        <v>0</v>
      </c>
      <c r="H88" s="34">
        <f t="shared" si="6"/>
        <v>0</v>
      </c>
      <c r="I88" s="34">
        <f t="shared" ref="I88:T97" si="9">SUMIF($B$5:$B$74,$D88,I$5:I$74)</f>
        <v>0</v>
      </c>
      <c r="J88" s="34">
        <f t="shared" si="9"/>
        <v>0</v>
      </c>
      <c r="K88" s="34">
        <f t="shared" si="9"/>
        <v>0</v>
      </c>
      <c r="L88" s="34">
        <f t="shared" si="9"/>
        <v>0</v>
      </c>
      <c r="M88" s="34">
        <f t="shared" si="9"/>
        <v>0</v>
      </c>
      <c r="N88" s="34">
        <f t="shared" si="9"/>
        <v>0</v>
      </c>
      <c r="O88" s="34">
        <f t="shared" si="9"/>
        <v>0</v>
      </c>
      <c r="P88" s="34">
        <f t="shared" si="9"/>
        <v>0</v>
      </c>
      <c r="Q88" s="34">
        <f t="shared" si="9"/>
        <v>0</v>
      </c>
      <c r="R88" s="34">
        <f t="shared" si="9"/>
        <v>8</v>
      </c>
      <c r="S88" s="34">
        <f t="shared" si="9"/>
        <v>0</v>
      </c>
      <c r="T88" s="34">
        <f t="shared" si="9"/>
        <v>575.62</v>
      </c>
      <c r="V88" s="34">
        <f t="shared" ref="V88:W97" si="10">SUMIF($B$5:$B$74,$D88,V$5:V$74)</f>
        <v>0</v>
      </c>
      <c r="W88" s="34">
        <f t="shared" si="10"/>
        <v>109.6</v>
      </c>
      <c r="X88" s="34">
        <f t="shared" si="8"/>
        <v>0</v>
      </c>
      <c r="Y88" s="34">
        <f t="shared" si="8"/>
        <v>693.22</v>
      </c>
    </row>
    <row r="89" spans="2:25" x14ac:dyDescent="0.2">
      <c r="D89" s="49" t="s">
        <v>76</v>
      </c>
      <c r="G89" s="34">
        <f t="shared" si="6"/>
        <v>320.35000000000002</v>
      </c>
      <c r="H89" s="34">
        <f t="shared" si="6"/>
        <v>45.68</v>
      </c>
      <c r="I89" s="34">
        <f t="shared" si="9"/>
        <v>0</v>
      </c>
      <c r="J89" s="34">
        <f t="shared" si="9"/>
        <v>79</v>
      </c>
      <c r="K89" s="34">
        <f t="shared" si="9"/>
        <v>0</v>
      </c>
      <c r="L89" s="34">
        <f t="shared" si="9"/>
        <v>0</v>
      </c>
      <c r="M89" s="34">
        <f t="shared" si="9"/>
        <v>43.8</v>
      </c>
      <c r="N89" s="34">
        <f t="shared" si="9"/>
        <v>0</v>
      </c>
      <c r="O89" s="34">
        <f t="shared" si="9"/>
        <v>0</v>
      </c>
      <c r="P89" s="34">
        <f t="shared" si="9"/>
        <v>2180</v>
      </c>
      <c r="Q89" s="34">
        <f t="shared" si="9"/>
        <v>130</v>
      </c>
      <c r="R89" s="34">
        <f t="shared" si="9"/>
        <v>35</v>
      </c>
      <c r="S89" s="34">
        <f t="shared" si="9"/>
        <v>0</v>
      </c>
      <c r="T89" s="34">
        <f t="shared" si="9"/>
        <v>1225.8399999999999</v>
      </c>
      <c r="V89" s="34">
        <f t="shared" si="10"/>
        <v>0</v>
      </c>
      <c r="W89" s="34">
        <f t="shared" si="10"/>
        <v>251.17</v>
      </c>
      <c r="X89" s="34">
        <f t="shared" si="8"/>
        <v>0</v>
      </c>
      <c r="Y89" s="34">
        <f t="shared" si="8"/>
        <v>4310.84</v>
      </c>
    </row>
    <row r="90" spans="2:25" x14ac:dyDescent="0.2">
      <c r="D90" s="49" t="s">
        <v>77</v>
      </c>
      <c r="G90" s="34">
        <f t="shared" si="6"/>
        <v>328.15</v>
      </c>
      <c r="H90" s="34">
        <f t="shared" si="6"/>
        <v>0</v>
      </c>
      <c r="I90" s="34">
        <f t="shared" si="9"/>
        <v>0</v>
      </c>
      <c r="J90" s="34">
        <f t="shared" si="9"/>
        <v>4</v>
      </c>
      <c r="K90" s="34">
        <f t="shared" si="9"/>
        <v>0</v>
      </c>
      <c r="L90" s="34">
        <f t="shared" si="9"/>
        <v>0</v>
      </c>
      <c r="M90" s="34">
        <f t="shared" si="9"/>
        <v>0</v>
      </c>
      <c r="N90" s="34">
        <f t="shared" si="9"/>
        <v>0</v>
      </c>
      <c r="O90" s="34">
        <f t="shared" si="9"/>
        <v>0</v>
      </c>
      <c r="P90" s="34">
        <f t="shared" si="9"/>
        <v>0</v>
      </c>
      <c r="Q90" s="34">
        <f t="shared" si="9"/>
        <v>1680</v>
      </c>
      <c r="R90" s="34">
        <f t="shared" si="9"/>
        <v>106.52</v>
      </c>
      <c r="S90" s="34">
        <f t="shared" si="9"/>
        <v>0</v>
      </c>
      <c r="T90" s="34">
        <f t="shared" si="9"/>
        <v>89.99</v>
      </c>
      <c r="V90" s="34">
        <f t="shared" si="10"/>
        <v>0</v>
      </c>
      <c r="W90" s="34">
        <f t="shared" si="10"/>
        <v>353.3</v>
      </c>
      <c r="X90" s="34">
        <f t="shared" si="8"/>
        <v>0</v>
      </c>
      <c r="Y90" s="34">
        <f t="shared" si="8"/>
        <v>2561.96</v>
      </c>
    </row>
    <row r="91" spans="2:25" x14ac:dyDescent="0.2">
      <c r="D91" s="49" t="s">
        <v>78</v>
      </c>
      <c r="G91" s="34">
        <f t="shared" si="6"/>
        <v>355.75</v>
      </c>
      <c r="H91" s="34">
        <f t="shared" si="6"/>
        <v>41.85</v>
      </c>
      <c r="I91" s="34">
        <f t="shared" si="9"/>
        <v>0</v>
      </c>
      <c r="J91" s="34">
        <f t="shared" si="9"/>
        <v>0</v>
      </c>
      <c r="K91" s="34">
        <f t="shared" si="9"/>
        <v>0</v>
      </c>
      <c r="L91" s="34">
        <f t="shared" si="9"/>
        <v>0</v>
      </c>
      <c r="M91" s="34">
        <f t="shared" si="9"/>
        <v>0</v>
      </c>
      <c r="N91" s="34">
        <f t="shared" si="9"/>
        <v>0</v>
      </c>
      <c r="O91" s="34">
        <f t="shared" si="9"/>
        <v>0</v>
      </c>
      <c r="P91" s="34">
        <f t="shared" si="9"/>
        <v>0</v>
      </c>
      <c r="Q91" s="34">
        <f t="shared" si="9"/>
        <v>117.89</v>
      </c>
      <c r="R91" s="34">
        <f t="shared" si="9"/>
        <v>0</v>
      </c>
      <c r="S91" s="34">
        <f t="shared" si="9"/>
        <v>0</v>
      </c>
      <c r="T91" s="34">
        <f t="shared" si="9"/>
        <v>200</v>
      </c>
      <c r="V91" s="34">
        <f t="shared" si="10"/>
        <v>0</v>
      </c>
      <c r="W91" s="34">
        <f t="shared" si="10"/>
        <v>0</v>
      </c>
      <c r="X91" s="34">
        <f t="shared" si="8"/>
        <v>0</v>
      </c>
      <c r="Y91" s="34">
        <f t="shared" si="8"/>
        <v>715.49</v>
      </c>
    </row>
    <row r="92" spans="2:25" x14ac:dyDescent="0.2">
      <c r="D92" s="49" t="s">
        <v>79</v>
      </c>
      <c r="G92" s="34">
        <f t="shared" si="6"/>
        <v>355.75</v>
      </c>
      <c r="H92" s="34">
        <f t="shared" si="6"/>
        <v>6.75</v>
      </c>
      <c r="I92" s="34">
        <f t="shared" si="9"/>
        <v>0</v>
      </c>
      <c r="J92" s="34">
        <f t="shared" si="9"/>
        <v>52.95</v>
      </c>
      <c r="K92" s="34">
        <f t="shared" si="9"/>
        <v>200</v>
      </c>
      <c r="L92" s="34">
        <f t="shared" si="9"/>
        <v>0</v>
      </c>
      <c r="M92" s="34">
        <f t="shared" si="9"/>
        <v>0</v>
      </c>
      <c r="N92" s="34">
        <f t="shared" si="9"/>
        <v>0</v>
      </c>
      <c r="O92" s="34">
        <f t="shared" si="9"/>
        <v>0</v>
      </c>
      <c r="P92" s="34">
        <f t="shared" si="9"/>
        <v>50.74</v>
      </c>
      <c r="Q92" s="34">
        <f t="shared" si="9"/>
        <v>0</v>
      </c>
      <c r="R92" s="34">
        <f t="shared" si="9"/>
        <v>40</v>
      </c>
      <c r="S92" s="34">
        <f t="shared" si="9"/>
        <v>140</v>
      </c>
      <c r="T92" s="34">
        <f t="shared" si="9"/>
        <v>120</v>
      </c>
      <c r="V92" s="34">
        <f t="shared" si="10"/>
        <v>0</v>
      </c>
      <c r="W92" s="34">
        <f t="shared" si="10"/>
        <v>54.73</v>
      </c>
      <c r="X92" s="34">
        <f t="shared" si="8"/>
        <v>0</v>
      </c>
      <c r="Y92" s="34">
        <f t="shared" si="8"/>
        <v>1020.92</v>
      </c>
    </row>
    <row r="93" spans="2:25" x14ac:dyDescent="0.2">
      <c r="D93" s="49" t="s">
        <v>80</v>
      </c>
      <c r="G93" s="34">
        <f t="shared" si="6"/>
        <v>355.75</v>
      </c>
      <c r="H93" s="34">
        <f t="shared" si="6"/>
        <v>30.06</v>
      </c>
      <c r="I93" s="34">
        <f t="shared" si="9"/>
        <v>100</v>
      </c>
      <c r="J93" s="34">
        <f t="shared" si="9"/>
        <v>3.4</v>
      </c>
      <c r="K93" s="34">
        <f t="shared" si="9"/>
        <v>0</v>
      </c>
      <c r="L93" s="34">
        <f t="shared" si="9"/>
        <v>0</v>
      </c>
      <c r="M93" s="34">
        <f t="shared" si="9"/>
        <v>0</v>
      </c>
      <c r="N93" s="34">
        <f t="shared" si="9"/>
        <v>0</v>
      </c>
      <c r="O93" s="34">
        <f t="shared" si="9"/>
        <v>0</v>
      </c>
      <c r="P93" s="34">
        <f t="shared" si="9"/>
        <v>170</v>
      </c>
      <c r="Q93" s="34">
        <f t="shared" si="9"/>
        <v>0</v>
      </c>
      <c r="R93" s="34">
        <f t="shared" si="9"/>
        <v>20</v>
      </c>
      <c r="S93" s="34">
        <f t="shared" si="9"/>
        <v>0</v>
      </c>
      <c r="T93" s="34">
        <f t="shared" si="9"/>
        <v>83.35</v>
      </c>
      <c r="V93" s="34">
        <f t="shared" si="10"/>
        <v>0</v>
      </c>
      <c r="W93" s="34">
        <f t="shared" si="10"/>
        <v>0</v>
      </c>
      <c r="X93" s="34">
        <f t="shared" si="8"/>
        <v>0</v>
      </c>
      <c r="Y93" s="34">
        <f t="shared" si="8"/>
        <v>762.56</v>
      </c>
    </row>
    <row r="94" spans="2:25" x14ac:dyDescent="0.2">
      <c r="D94" s="49" t="s">
        <v>81</v>
      </c>
      <c r="G94" s="34">
        <f t="shared" si="6"/>
        <v>355.75</v>
      </c>
      <c r="H94" s="34">
        <f t="shared" si="6"/>
        <v>19.350000000000001</v>
      </c>
      <c r="I94" s="34">
        <f t="shared" si="9"/>
        <v>0</v>
      </c>
      <c r="J94" s="34">
        <f t="shared" si="9"/>
        <v>27.96</v>
      </c>
      <c r="K94" s="34">
        <f t="shared" si="9"/>
        <v>0</v>
      </c>
      <c r="L94" s="34">
        <f t="shared" si="9"/>
        <v>0</v>
      </c>
      <c r="M94" s="34">
        <f t="shared" si="9"/>
        <v>0</v>
      </c>
      <c r="N94" s="34">
        <f t="shared" si="9"/>
        <v>0</v>
      </c>
      <c r="O94" s="34">
        <f t="shared" si="9"/>
        <v>0</v>
      </c>
      <c r="P94" s="34">
        <f t="shared" si="9"/>
        <v>15</v>
      </c>
      <c r="Q94" s="34">
        <f t="shared" si="9"/>
        <v>1174.42</v>
      </c>
      <c r="R94" s="34">
        <f t="shared" si="9"/>
        <v>64</v>
      </c>
      <c r="S94" s="34">
        <f t="shared" si="9"/>
        <v>0</v>
      </c>
      <c r="T94" s="34">
        <f t="shared" si="9"/>
        <v>575.63</v>
      </c>
      <c r="V94" s="34">
        <f t="shared" si="10"/>
        <v>0</v>
      </c>
      <c r="W94" s="34">
        <f t="shared" si="10"/>
        <v>110.15</v>
      </c>
      <c r="X94" s="34">
        <f t="shared" si="8"/>
        <v>0</v>
      </c>
      <c r="Y94" s="34">
        <f t="shared" si="8"/>
        <v>2342.2599999999998</v>
      </c>
    </row>
    <row r="95" spans="2:25" x14ac:dyDescent="0.2">
      <c r="D95" s="49" t="s">
        <v>82</v>
      </c>
      <c r="G95" s="34">
        <f t="shared" si="6"/>
        <v>711.5</v>
      </c>
      <c r="H95" s="34">
        <f t="shared" si="6"/>
        <v>18.899999999999999</v>
      </c>
      <c r="I95" s="34">
        <f t="shared" si="9"/>
        <v>0</v>
      </c>
      <c r="J95" s="34">
        <f t="shared" si="9"/>
        <v>5.15</v>
      </c>
      <c r="K95" s="34">
        <f t="shared" si="9"/>
        <v>0</v>
      </c>
      <c r="L95" s="34">
        <f t="shared" si="9"/>
        <v>0</v>
      </c>
      <c r="M95" s="34">
        <f t="shared" si="9"/>
        <v>0</v>
      </c>
      <c r="N95" s="34">
        <f t="shared" si="9"/>
        <v>0</v>
      </c>
      <c r="O95" s="34">
        <f t="shared" si="9"/>
        <v>0</v>
      </c>
      <c r="P95" s="34">
        <f t="shared" si="9"/>
        <v>0</v>
      </c>
      <c r="Q95" s="34">
        <f t="shared" si="9"/>
        <v>0</v>
      </c>
      <c r="R95" s="34">
        <f t="shared" si="9"/>
        <v>0</v>
      </c>
      <c r="S95" s="34">
        <f t="shared" si="9"/>
        <v>0</v>
      </c>
      <c r="T95" s="34">
        <f t="shared" si="9"/>
        <v>207</v>
      </c>
      <c r="V95" s="34">
        <f t="shared" si="10"/>
        <v>0</v>
      </c>
      <c r="W95" s="34">
        <f t="shared" si="10"/>
        <v>0</v>
      </c>
      <c r="X95" s="34">
        <f t="shared" si="8"/>
        <v>0</v>
      </c>
      <c r="Y95" s="34">
        <f t="shared" si="8"/>
        <v>942.55</v>
      </c>
    </row>
    <row r="96" spans="2:25" x14ac:dyDescent="0.2">
      <c r="D96" s="49" t="s">
        <v>83</v>
      </c>
      <c r="G96" s="34">
        <f t="shared" si="6"/>
        <v>0</v>
      </c>
      <c r="H96" s="34">
        <f t="shared" si="6"/>
        <v>0</v>
      </c>
      <c r="I96" s="34">
        <f t="shared" si="9"/>
        <v>0</v>
      </c>
      <c r="J96" s="34">
        <f t="shared" si="9"/>
        <v>0</v>
      </c>
      <c r="K96" s="34">
        <f t="shared" si="9"/>
        <v>0</v>
      </c>
      <c r="L96" s="34">
        <f t="shared" si="9"/>
        <v>0</v>
      </c>
      <c r="M96" s="34">
        <f t="shared" si="9"/>
        <v>0</v>
      </c>
      <c r="N96" s="34">
        <f t="shared" si="9"/>
        <v>0</v>
      </c>
      <c r="O96" s="34">
        <f t="shared" si="9"/>
        <v>0</v>
      </c>
      <c r="P96" s="34">
        <f t="shared" si="9"/>
        <v>80</v>
      </c>
      <c r="Q96" s="34">
        <f t="shared" si="9"/>
        <v>2166</v>
      </c>
      <c r="R96" s="34">
        <f t="shared" si="9"/>
        <v>16</v>
      </c>
      <c r="S96" s="34">
        <f t="shared" si="9"/>
        <v>0</v>
      </c>
      <c r="T96" s="34">
        <f t="shared" si="9"/>
        <v>14.75</v>
      </c>
      <c r="V96" s="34">
        <f t="shared" si="10"/>
        <v>0</v>
      </c>
      <c r="W96" s="34">
        <f t="shared" si="10"/>
        <v>0</v>
      </c>
      <c r="X96" s="34">
        <f t="shared" si="8"/>
        <v>0</v>
      </c>
      <c r="Y96" s="34">
        <f t="shared" si="8"/>
        <v>2276.75</v>
      </c>
    </row>
    <row r="97" spans="2:25" ht="13.5" thickBot="1" x14ac:dyDescent="0.25">
      <c r="D97" s="51" t="s">
        <v>84</v>
      </c>
      <c r="E97" s="52"/>
      <c r="F97" s="52"/>
      <c r="G97" s="53">
        <f t="shared" si="6"/>
        <v>355.75</v>
      </c>
      <c r="H97" s="53">
        <f t="shared" si="6"/>
        <v>11</v>
      </c>
      <c r="I97" s="53">
        <f t="shared" si="9"/>
        <v>0</v>
      </c>
      <c r="J97" s="53">
        <f t="shared" si="9"/>
        <v>17.440000000000001</v>
      </c>
      <c r="K97" s="53">
        <f t="shared" si="9"/>
        <v>0</v>
      </c>
      <c r="L97" s="53">
        <f t="shared" si="9"/>
        <v>0</v>
      </c>
      <c r="M97" s="53">
        <f t="shared" si="9"/>
        <v>0</v>
      </c>
      <c r="N97" s="53">
        <f t="shared" si="9"/>
        <v>0</v>
      </c>
      <c r="O97" s="53">
        <f t="shared" si="9"/>
        <v>0</v>
      </c>
      <c r="P97" s="53">
        <f t="shared" si="9"/>
        <v>0</v>
      </c>
      <c r="Q97" s="53">
        <f t="shared" si="9"/>
        <v>0</v>
      </c>
      <c r="R97" s="53">
        <f t="shared" si="9"/>
        <v>20</v>
      </c>
      <c r="S97" s="53">
        <f t="shared" si="9"/>
        <v>0</v>
      </c>
      <c r="T97" s="53">
        <f t="shared" si="9"/>
        <v>300</v>
      </c>
      <c r="U97" s="53"/>
      <c r="V97" s="53">
        <f t="shared" si="10"/>
        <v>0</v>
      </c>
      <c r="W97" s="53">
        <f t="shared" si="10"/>
        <v>0</v>
      </c>
      <c r="X97" s="53">
        <f t="shared" si="8"/>
        <v>0</v>
      </c>
      <c r="Y97" s="53">
        <f t="shared" si="8"/>
        <v>704.19</v>
      </c>
    </row>
    <row r="99" spans="2:25" x14ac:dyDescent="0.2">
      <c r="D99" t="s">
        <v>85</v>
      </c>
      <c r="G99" s="34">
        <f t="shared" ref="G99:T99" si="11">SUM(G86:G97)-G81</f>
        <v>0</v>
      </c>
      <c r="H99" s="34">
        <f t="shared" si="11"/>
        <v>0</v>
      </c>
      <c r="I99" s="34">
        <f t="shared" si="11"/>
        <v>0</v>
      </c>
      <c r="J99" s="34">
        <f t="shared" si="11"/>
        <v>0</v>
      </c>
      <c r="K99" s="34">
        <f t="shared" si="11"/>
        <v>0</v>
      </c>
      <c r="L99" s="34">
        <f t="shared" si="11"/>
        <v>0</v>
      </c>
      <c r="M99" s="34">
        <f t="shared" si="11"/>
        <v>0</v>
      </c>
      <c r="N99" s="34">
        <f t="shared" si="11"/>
        <v>0</v>
      </c>
      <c r="O99" s="34">
        <f t="shared" si="11"/>
        <v>0</v>
      </c>
      <c r="P99" s="34">
        <f t="shared" si="11"/>
        <v>-80</v>
      </c>
      <c r="Q99" s="34">
        <f t="shared" si="11"/>
        <v>0</v>
      </c>
      <c r="R99" s="34">
        <f t="shared" si="11"/>
        <v>0</v>
      </c>
      <c r="S99" s="34">
        <f t="shared" si="11"/>
        <v>0</v>
      </c>
      <c r="T99" s="34">
        <f t="shared" si="11"/>
        <v>-7.1500000000000909</v>
      </c>
      <c r="W99" s="34">
        <f>SUM(W86:W97)-W81</f>
        <v>-1.4300000000000637</v>
      </c>
      <c r="Y99" s="34">
        <f>SUM(Y86:Y97)-Y81</f>
        <v>-88.579999999998108</v>
      </c>
    </row>
    <row r="101" spans="2:25" x14ac:dyDescent="0.2">
      <c r="B101" s="38" t="s">
        <v>86</v>
      </c>
    </row>
    <row r="102" spans="2:25" ht="13.5" thickBot="1" x14ac:dyDescent="0.25"/>
    <row r="103" spans="2:25" x14ac:dyDescent="0.2">
      <c r="D103" s="46" t="s">
        <v>73</v>
      </c>
      <c r="E103" s="47"/>
      <c r="F103" s="47"/>
      <c r="G103" s="48">
        <f t="shared" ref="G103:T103" si="12">SUM(G86)</f>
        <v>319.14</v>
      </c>
      <c r="H103" s="48">
        <f t="shared" si="12"/>
        <v>56.7</v>
      </c>
      <c r="I103" s="48">
        <f t="shared" si="12"/>
        <v>205.18</v>
      </c>
      <c r="J103" s="48">
        <f t="shared" si="12"/>
        <v>0</v>
      </c>
      <c r="K103" s="48">
        <f t="shared" si="12"/>
        <v>0</v>
      </c>
      <c r="L103" s="48">
        <f t="shared" si="12"/>
        <v>25.1</v>
      </c>
      <c r="M103" s="48">
        <f t="shared" si="12"/>
        <v>100</v>
      </c>
      <c r="N103" s="48">
        <f t="shared" si="12"/>
        <v>0</v>
      </c>
      <c r="O103" s="48">
        <f t="shared" si="12"/>
        <v>50</v>
      </c>
      <c r="P103" s="48">
        <f t="shared" si="12"/>
        <v>388.45000000000005</v>
      </c>
      <c r="Q103" s="48">
        <f t="shared" si="12"/>
        <v>0</v>
      </c>
      <c r="R103" s="48">
        <f t="shared" si="12"/>
        <v>0</v>
      </c>
      <c r="S103" s="48">
        <f t="shared" si="12"/>
        <v>0</v>
      </c>
      <c r="T103" s="48">
        <f t="shared" si="12"/>
        <v>71.319999999999993</v>
      </c>
      <c r="U103" s="48"/>
      <c r="V103" s="48"/>
      <c r="W103" s="48">
        <f>SUM(W86)</f>
        <v>63.76</v>
      </c>
      <c r="X103" s="48"/>
      <c r="Y103" s="55">
        <f>SUM(Y86)</f>
        <v>1279.6499999999999</v>
      </c>
    </row>
    <row r="104" spans="2:25" x14ac:dyDescent="0.2">
      <c r="D104" s="49" t="s">
        <v>74</v>
      </c>
      <c r="G104" s="34">
        <f>SUM(G$86:G87)</f>
        <v>975.64</v>
      </c>
      <c r="H104" s="34">
        <f>SUM(H$86:H87)</f>
        <v>71.100000000000009</v>
      </c>
      <c r="I104" s="34">
        <f>SUM(I$86:I87)</f>
        <v>205.18</v>
      </c>
      <c r="J104" s="34">
        <f>SUM(J$86:J87)</f>
        <v>0</v>
      </c>
      <c r="K104" s="34">
        <f>SUM(K$86:K87)</f>
        <v>50</v>
      </c>
      <c r="L104" s="34">
        <f>SUM(L$86:L87)</f>
        <v>258.7</v>
      </c>
      <c r="M104" s="34">
        <f>SUM(M$86:M87)</f>
        <v>100</v>
      </c>
      <c r="N104" s="34">
        <f>SUM(N$86:N87)</f>
        <v>879.21</v>
      </c>
      <c r="O104" s="34">
        <f>SUM(O$86:O87)</f>
        <v>50</v>
      </c>
      <c r="P104" s="34">
        <f>SUM(P$86:P87)</f>
        <v>460.40000000000003</v>
      </c>
      <c r="Q104" s="34">
        <f>SUM(Q$86:Q87)</f>
        <v>2866.58</v>
      </c>
      <c r="R104" s="34">
        <f>SUM(R$86:R87)</f>
        <v>30</v>
      </c>
      <c r="S104" s="34">
        <f>SUM(S$86:S87)</f>
        <v>0</v>
      </c>
      <c r="T104" s="34">
        <f>SUM(T$86:T87)</f>
        <v>88.88</v>
      </c>
      <c r="V104" s="34"/>
      <c r="W104" s="34">
        <f>SUM(W$86:W87)</f>
        <v>167.07</v>
      </c>
      <c r="X104" s="34"/>
      <c r="Y104" s="50">
        <f>SUM(Y$86:Y87)</f>
        <v>6202.76</v>
      </c>
    </row>
    <row r="105" spans="2:25" x14ac:dyDescent="0.2">
      <c r="D105" s="49" t="s">
        <v>75</v>
      </c>
      <c r="G105" s="34">
        <f>SUM(G$86:G88)</f>
        <v>975.64</v>
      </c>
      <c r="H105" s="34">
        <f>SUM(H$86:H88)</f>
        <v>71.100000000000009</v>
      </c>
      <c r="I105" s="34">
        <f>SUM(I$86:I88)</f>
        <v>205.18</v>
      </c>
      <c r="J105" s="34">
        <f>SUM(J$86:J88)</f>
        <v>0</v>
      </c>
      <c r="K105" s="34">
        <f>SUM(K$86:K88)</f>
        <v>50</v>
      </c>
      <c r="L105" s="34">
        <f>SUM(L$86:L88)</f>
        <v>258.7</v>
      </c>
      <c r="M105" s="34">
        <f>SUM(M$86:M88)</f>
        <v>100</v>
      </c>
      <c r="N105" s="34">
        <f>SUM(N$86:N88)</f>
        <v>879.21</v>
      </c>
      <c r="O105" s="34">
        <f>SUM(O$86:O88)</f>
        <v>50</v>
      </c>
      <c r="P105" s="34">
        <f>SUM(P$86:P88)</f>
        <v>460.40000000000003</v>
      </c>
      <c r="Q105" s="34">
        <f>SUM(Q$86:Q88)</f>
        <v>2866.58</v>
      </c>
      <c r="R105" s="34">
        <f>SUM(R$86:R88)</f>
        <v>38</v>
      </c>
      <c r="S105" s="34">
        <f>SUM(S$86:S88)</f>
        <v>0</v>
      </c>
      <c r="T105" s="34">
        <f>SUM(T$86:T88)</f>
        <v>664.5</v>
      </c>
      <c r="V105" s="34"/>
      <c r="W105" s="34">
        <f>SUM(W$86:W88)</f>
        <v>276.66999999999996</v>
      </c>
      <c r="X105" s="34"/>
      <c r="Y105" s="50">
        <f>SUM(Y$86:Y88)</f>
        <v>6895.9800000000005</v>
      </c>
    </row>
    <row r="106" spans="2:25" x14ac:dyDescent="0.2">
      <c r="D106" s="49" t="s">
        <v>76</v>
      </c>
      <c r="G106" s="34">
        <f>SUM(G$86:G89)</f>
        <v>1295.99</v>
      </c>
      <c r="H106" s="34">
        <f>SUM(H$86:H89)</f>
        <v>116.78</v>
      </c>
      <c r="I106" s="34">
        <f>SUM(I$86:I89)</f>
        <v>205.18</v>
      </c>
      <c r="J106" s="34">
        <f>SUM(J$86:J89)</f>
        <v>79</v>
      </c>
      <c r="K106" s="34">
        <f>SUM(K$86:K89)</f>
        <v>50</v>
      </c>
      <c r="L106" s="34">
        <f>SUM(L$86:L89)</f>
        <v>258.7</v>
      </c>
      <c r="M106" s="34">
        <f>SUM(M$86:M89)</f>
        <v>143.80000000000001</v>
      </c>
      <c r="N106" s="34">
        <f>SUM(N$86:N89)</f>
        <v>879.21</v>
      </c>
      <c r="O106" s="34">
        <f>SUM(O$86:O89)</f>
        <v>50</v>
      </c>
      <c r="P106" s="34">
        <f>SUM(P$86:P89)</f>
        <v>2640.4</v>
      </c>
      <c r="Q106" s="34">
        <f>SUM(Q$86:Q89)</f>
        <v>2996.58</v>
      </c>
      <c r="R106" s="34">
        <f>SUM(R$86:R89)</f>
        <v>73</v>
      </c>
      <c r="S106" s="34">
        <f>SUM(S$86:S89)</f>
        <v>0</v>
      </c>
      <c r="T106" s="34">
        <f>SUM(T$86:T89)</f>
        <v>1890.34</v>
      </c>
      <c r="V106" s="34"/>
      <c r="W106" s="34">
        <f>SUM(W$86:W89)</f>
        <v>527.83999999999992</v>
      </c>
      <c r="X106" s="34"/>
      <c r="Y106" s="50">
        <f>SUM(Y$86:Y89)</f>
        <v>11206.82</v>
      </c>
    </row>
    <row r="107" spans="2:25" x14ac:dyDescent="0.2">
      <c r="D107" s="49" t="s">
        <v>77</v>
      </c>
      <c r="G107" s="34">
        <f>SUM(G$86:G90)</f>
        <v>1624.1399999999999</v>
      </c>
      <c r="H107" s="34">
        <f>SUM(H$86:H90)</f>
        <v>116.78</v>
      </c>
      <c r="I107" s="34">
        <f>SUM(I$86:I90)</f>
        <v>205.18</v>
      </c>
      <c r="J107" s="34">
        <f>SUM(J$86:J90)</f>
        <v>83</v>
      </c>
      <c r="K107" s="34">
        <f>SUM(K$86:K90)</f>
        <v>50</v>
      </c>
      <c r="L107" s="34">
        <f>SUM(L$86:L90)</f>
        <v>258.7</v>
      </c>
      <c r="M107" s="34">
        <f>SUM(M$86:M90)</f>
        <v>143.80000000000001</v>
      </c>
      <c r="N107" s="34">
        <f>SUM(N$86:N90)</f>
        <v>879.21</v>
      </c>
      <c r="O107" s="34">
        <f>SUM(O$86:O90)</f>
        <v>50</v>
      </c>
      <c r="P107" s="34">
        <f>SUM(P$86:P90)</f>
        <v>2640.4</v>
      </c>
      <c r="Q107" s="34">
        <f>SUM(Q$86:Q90)</f>
        <v>4676.58</v>
      </c>
      <c r="R107" s="34">
        <f>SUM(R$86:R90)</f>
        <v>179.51999999999998</v>
      </c>
      <c r="S107" s="34">
        <f>SUM(S$86:S90)</f>
        <v>0</v>
      </c>
      <c r="T107" s="34">
        <f>SUM(T$86:T90)</f>
        <v>1980.33</v>
      </c>
      <c r="V107" s="34"/>
      <c r="W107" s="34">
        <f>SUM(W$86:W90)</f>
        <v>881.13999999999987</v>
      </c>
      <c r="X107" s="34"/>
      <c r="Y107" s="50">
        <f>SUM(Y$86:Y90)</f>
        <v>13768.779999999999</v>
      </c>
    </row>
    <row r="108" spans="2:25" x14ac:dyDescent="0.2">
      <c r="D108" s="49" t="s">
        <v>78</v>
      </c>
      <c r="G108" s="34">
        <f>SUM(G$86:G91)</f>
        <v>1979.8899999999999</v>
      </c>
      <c r="H108" s="34">
        <f>SUM(H$86:H91)</f>
        <v>158.63</v>
      </c>
      <c r="I108" s="34">
        <f>SUM(I$86:I91)</f>
        <v>205.18</v>
      </c>
      <c r="J108" s="34">
        <f>SUM(J$86:J91)</f>
        <v>83</v>
      </c>
      <c r="K108" s="34">
        <f>SUM(K$86:K91)</f>
        <v>50</v>
      </c>
      <c r="L108" s="34">
        <f>SUM(L$86:L91)</f>
        <v>258.7</v>
      </c>
      <c r="M108" s="34">
        <f>SUM(M$86:M91)</f>
        <v>143.80000000000001</v>
      </c>
      <c r="N108" s="34">
        <f>SUM(N$86:N91)</f>
        <v>879.21</v>
      </c>
      <c r="O108" s="34">
        <f>SUM(O$86:O91)</f>
        <v>50</v>
      </c>
      <c r="P108" s="34">
        <f>SUM(P$86:P91)</f>
        <v>2640.4</v>
      </c>
      <c r="Q108" s="34">
        <f>SUM(Q$86:Q91)</f>
        <v>4794.47</v>
      </c>
      <c r="R108" s="34">
        <f>SUM(R$86:R91)</f>
        <v>179.51999999999998</v>
      </c>
      <c r="S108" s="34">
        <f>SUM(S$86:S91)</f>
        <v>0</v>
      </c>
      <c r="T108" s="34">
        <f>SUM(T$86:T91)</f>
        <v>2180.33</v>
      </c>
      <c r="V108" s="34"/>
      <c r="W108" s="34">
        <f>SUM(W$86:W91)</f>
        <v>881.13999999999987</v>
      </c>
      <c r="X108" s="34"/>
      <c r="Y108" s="50">
        <f>SUM(Y$86:Y91)</f>
        <v>14484.269999999999</v>
      </c>
    </row>
    <row r="109" spans="2:25" x14ac:dyDescent="0.2">
      <c r="D109" s="49" t="s">
        <v>79</v>
      </c>
      <c r="G109" s="34">
        <f>SUM(G$86:G92)</f>
        <v>2335.64</v>
      </c>
      <c r="H109" s="34">
        <f>SUM(H$86:H92)</f>
        <v>165.38</v>
      </c>
      <c r="I109" s="34">
        <f>SUM(I$86:I92)</f>
        <v>205.18</v>
      </c>
      <c r="J109" s="34">
        <f>SUM(J$86:J92)</f>
        <v>135.94999999999999</v>
      </c>
      <c r="K109" s="34">
        <f>SUM(K$86:K92)</f>
        <v>250</v>
      </c>
      <c r="L109" s="34">
        <f>SUM(L$86:L92)</f>
        <v>258.7</v>
      </c>
      <c r="M109" s="34">
        <f>SUM(M$86:M92)</f>
        <v>143.80000000000001</v>
      </c>
      <c r="N109" s="34">
        <f>SUM(N$86:N92)</f>
        <v>879.21</v>
      </c>
      <c r="O109" s="34">
        <f>SUM(O$86:O92)</f>
        <v>50</v>
      </c>
      <c r="P109" s="34">
        <f>SUM(P$86:P92)</f>
        <v>2691.14</v>
      </c>
      <c r="Q109" s="34">
        <f>SUM(Q$86:Q92)</f>
        <v>4794.47</v>
      </c>
      <c r="R109" s="34">
        <f>SUM(R$86:R92)</f>
        <v>219.51999999999998</v>
      </c>
      <c r="S109" s="34">
        <f>SUM(S$86:S92)</f>
        <v>140</v>
      </c>
      <c r="T109" s="34">
        <f>SUM(T$86:T92)</f>
        <v>2300.33</v>
      </c>
      <c r="V109" s="34"/>
      <c r="W109" s="34">
        <f>SUM(W$86:W92)</f>
        <v>935.86999999999989</v>
      </c>
      <c r="X109" s="34"/>
      <c r="Y109" s="50">
        <f>SUM(Y$86:Y92)</f>
        <v>15505.189999999999</v>
      </c>
    </row>
    <row r="110" spans="2:25" x14ac:dyDescent="0.2">
      <c r="D110" s="49" t="s">
        <v>80</v>
      </c>
      <c r="G110" s="34">
        <f>SUM(G$86:G93)</f>
        <v>2691.39</v>
      </c>
      <c r="H110" s="34">
        <f>SUM(H$86:H93)</f>
        <v>195.44</v>
      </c>
      <c r="I110" s="34">
        <f>SUM(I$86:I93)</f>
        <v>305.18</v>
      </c>
      <c r="J110" s="34">
        <f>SUM(J$86:J93)</f>
        <v>139.35</v>
      </c>
      <c r="K110" s="34">
        <f>SUM(K$86:K93)</f>
        <v>250</v>
      </c>
      <c r="L110" s="34">
        <f>SUM(L$86:L93)</f>
        <v>258.7</v>
      </c>
      <c r="M110" s="34">
        <f>SUM(M$86:M93)</f>
        <v>143.80000000000001</v>
      </c>
      <c r="N110" s="34">
        <f>SUM(N$86:N93)</f>
        <v>879.21</v>
      </c>
      <c r="O110" s="34">
        <f>SUM(O$86:O93)</f>
        <v>50</v>
      </c>
      <c r="P110" s="34">
        <f>SUM(P$86:P93)</f>
        <v>2861.14</v>
      </c>
      <c r="Q110" s="34">
        <f>SUM(Q$86:Q93)</f>
        <v>4794.47</v>
      </c>
      <c r="R110" s="34">
        <f>SUM(R$86:R93)</f>
        <v>239.51999999999998</v>
      </c>
      <c r="S110" s="34">
        <f>SUM(S$86:S93)</f>
        <v>140</v>
      </c>
      <c r="T110" s="34">
        <f>SUM(T$86:T93)</f>
        <v>2383.6799999999998</v>
      </c>
      <c r="V110" s="34"/>
      <c r="W110" s="34">
        <f>SUM(W$86:W93)</f>
        <v>935.86999999999989</v>
      </c>
      <c r="X110" s="34"/>
      <c r="Y110" s="50">
        <f>SUM(Y$86:Y93)</f>
        <v>16267.749999999998</v>
      </c>
    </row>
    <row r="111" spans="2:25" x14ac:dyDescent="0.2">
      <c r="D111" s="49" t="s">
        <v>81</v>
      </c>
      <c r="G111" s="34">
        <f>SUM(G$86:G94)</f>
        <v>3047.14</v>
      </c>
      <c r="H111" s="34">
        <f>SUM(H$86:H94)</f>
        <v>214.79</v>
      </c>
      <c r="I111" s="34">
        <f>SUM(I$86:I94)</f>
        <v>305.18</v>
      </c>
      <c r="J111" s="34">
        <f>SUM(J$86:J94)</f>
        <v>167.31</v>
      </c>
      <c r="K111" s="34">
        <f>SUM(K$86:K94)</f>
        <v>250</v>
      </c>
      <c r="L111" s="34">
        <f>SUM(L$86:L94)</f>
        <v>258.7</v>
      </c>
      <c r="M111" s="34">
        <f>SUM(M$86:M94)</f>
        <v>143.80000000000001</v>
      </c>
      <c r="N111" s="34">
        <f>SUM(N$86:N94)</f>
        <v>879.21</v>
      </c>
      <c r="O111" s="34">
        <f>SUM(O$86:O94)</f>
        <v>50</v>
      </c>
      <c r="P111" s="34">
        <f>SUM(P$86:P94)</f>
        <v>2876.14</v>
      </c>
      <c r="Q111" s="34">
        <f>SUM(Q$86:Q94)</f>
        <v>5968.89</v>
      </c>
      <c r="R111" s="34">
        <f>SUM(R$86:R94)</f>
        <v>303.52</v>
      </c>
      <c r="S111" s="34">
        <f>SUM(S$86:S94)</f>
        <v>140</v>
      </c>
      <c r="T111" s="34">
        <f>SUM(T$86:T94)</f>
        <v>2959.31</v>
      </c>
      <c r="V111" s="34"/>
      <c r="W111" s="34">
        <f>SUM(W$86:W94)</f>
        <v>1046.02</v>
      </c>
      <c r="X111" s="34"/>
      <c r="Y111" s="50">
        <f>SUM(Y$86:Y94)</f>
        <v>18610.009999999998</v>
      </c>
    </row>
    <row r="112" spans="2:25" x14ac:dyDescent="0.2">
      <c r="D112" s="49" t="s">
        <v>82</v>
      </c>
      <c r="G112" s="34">
        <f>SUM(G$86:G95)</f>
        <v>3758.64</v>
      </c>
      <c r="H112" s="34">
        <f>SUM(H$86:H95)</f>
        <v>233.69</v>
      </c>
      <c r="I112" s="34">
        <f>SUM(I$86:I95)</f>
        <v>305.18</v>
      </c>
      <c r="J112" s="34">
        <f>SUM(J$86:J95)</f>
        <v>172.46</v>
      </c>
      <c r="K112" s="34">
        <f>SUM(K$86:K95)</f>
        <v>250</v>
      </c>
      <c r="L112" s="34">
        <f>SUM(L$86:L95)</f>
        <v>258.7</v>
      </c>
      <c r="M112" s="34">
        <f>SUM(M$86:M95)</f>
        <v>143.80000000000001</v>
      </c>
      <c r="N112" s="34">
        <f>SUM(N$86:N95)</f>
        <v>879.21</v>
      </c>
      <c r="O112" s="34">
        <f>SUM(O$86:O95)</f>
        <v>50</v>
      </c>
      <c r="P112" s="34">
        <f>SUM(P$86:P95)</f>
        <v>2876.14</v>
      </c>
      <c r="Q112" s="34">
        <f>SUM(Q$86:Q95)</f>
        <v>5968.89</v>
      </c>
      <c r="R112" s="34">
        <f>SUM(R$86:R95)</f>
        <v>303.52</v>
      </c>
      <c r="S112" s="34">
        <f>SUM(S$86:S95)</f>
        <v>140</v>
      </c>
      <c r="T112" s="34">
        <f>SUM(T$86:T95)</f>
        <v>3166.31</v>
      </c>
      <c r="V112" s="34"/>
      <c r="W112" s="34">
        <f>SUM(W$86:W95)</f>
        <v>1046.02</v>
      </c>
      <c r="X112" s="34"/>
      <c r="Y112" s="50">
        <f>SUM(Y$86:Y95)</f>
        <v>19552.559999999998</v>
      </c>
    </row>
    <row r="113" spans="4:25" x14ac:dyDescent="0.2">
      <c r="D113" s="49" t="s">
        <v>83</v>
      </c>
      <c r="G113" s="34">
        <f>SUM(G$86:G96)</f>
        <v>3758.64</v>
      </c>
      <c r="H113" s="34">
        <f>SUM(H$86:H96)</f>
        <v>233.69</v>
      </c>
      <c r="I113" s="34">
        <f>SUM(I$86:I96)</f>
        <v>305.18</v>
      </c>
      <c r="J113" s="34">
        <f>SUM(J$86:J96)</f>
        <v>172.46</v>
      </c>
      <c r="K113" s="34">
        <f>SUM(K$86:K96)</f>
        <v>250</v>
      </c>
      <c r="L113" s="34">
        <f>SUM(L$86:L96)</f>
        <v>258.7</v>
      </c>
      <c r="M113" s="34">
        <f>SUM(M$86:M96)</f>
        <v>143.80000000000001</v>
      </c>
      <c r="N113" s="34">
        <f>SUM(N$86:N96)</f>
        <v>879.21</v>
      </c>
      <c r="O113" s="34">
        <f>SUM(O$86:O96)</f>
        <v>50</v>
      </c>
      <c r="P113" s="34">
        <f>SUM(P$86:P96)</f>
        <v>2956.14</v>
      </c>
      <c r="Q113" s="34">
        <f>SUM(Q$86:Q96)</f>
        <v>8134.89</v>
      </c>
      <c r="R113" s="34">
        <f>SUM(R$86:R96)</f>
        <v>319.52</v>
      </c>
      <c r="S113" s="34">
        <f>SUM(S$86:S96)</f>
        <v>140</v>
      </c>
      <c r="T113" s="34">
        <f>SUM(T$86:T96)</f>
        <v>3181.06</v>
      </c>
      <c r="V113" s="34"/>
      <c r="W113" s="34">
        <f>SUM(W$86:W96)</f>
        <v>1046.02</v>
      </c>
      <c r="X113" s="34"/>
      <c r="Y113" s="50">
        <f>SUM(Y$86:Y96)</f>
        <v>21829.309999999998</v>
      </c>
    </row>
    <row r="114" spans="4:25" ht="13.5" thickBot="1" x14ac:dyDescent="0.25">
      <c r="D114" s="51" t="s">
        <v>84</v>
      </c>
      <c r="E114" s="52"/>
      <c r="F114" s="52"/>
      <c r="G114" s="53">
        <f>SUM(G$86:G97)</f>
        <v>4114.3899999999994</v>
      </c>
      <c r="H114" s="53">
        <f>SUM(H$86:H97)</f>
        <v>244.69</v>
      </c>
      <c r="I114" s="53">
        <f>SUM(I$86:I97)</f>
        <v>305.18</v>
      </c>
      <c r="J114" s="53">
        <f>SUM(J$86:J97)</f>
        <v>189.9</v>
      </c>
      <c r="K114" s="53">
        <f>SUM(K$86:K97)</f>
        <v>250</v>
      </c>
      <c r="L114" s="53">
        <f>SUM(L$86:L97)</f>
        <v>258.7</v>
      </c>
      <c r="M114" s="53">
        <f>SUM(M$86:M97)</f>
        <v>143.80000000000001</v>
      </c>
      <c r="N114" s="53">
        <f>SUM(N$86:N97)</f>
        <v>879.21</v>
      </c>
      <c r="O114" s="53">
        <f>SUM(O$86:O97)</f>
        <v>50</v>
      </c>
      <c r="P114" s="53">
        <f>SUM(P$86:P97)</f>
        <v>2956.14</v>
      </c>
      <c r="Q114" s="53">
        <f>SUM(Q$86:Q97)</f>
        <v>8134.89</v>
      </c>
      <c r="R114" s="53">
        <f>SUM(R$86:R97)</f>
        <v>339.52</v>
      </c>
      <c r="S114" s="53">
        <f>SUM(S$86:S97)</f>
        <v>140</v>
      </c>
      <c r="T114" s="53">
        <f>SUM(T$86:T97)</f>
        <v>3481.06</v>
      </c>
      <c r="U114" s="53"/>
      <c r="V114" s="53"/>
      <c r="W114" s="53">
        <f>SUM(W$86:W97)</f>
        <v>1046.02</v>
      </c>
      <c r="X114" s="53"/>
      <c r="Y114" s="54">
        <f>SUM(Y$86:Y97)</f>
        <v>22533.499999999996</v>
      </c>
    </row>
    <row r="117" spans="4:25" x14ac:dyDescent="0.2">
      <c r="D117" s="36" t="s">
        <v>85</v>
      </c>
      <c r="E117" s="36"/>
      <c r="G117" s="66">
        <f>G81-G114</f>
        <v>0</v>
      </c>
      <c r="H117" s="66">
        <f t="shared" ref="H117:Y117" si="13">H81-H114</f>
        <v>0</v>
      </c>
      <c r="I117" s="66">
        <f t="shared" si="13"/>
        <v>0</v>
      </c>
      <c r="J117" s="66">
        <f t="shared" si="13"/>
        <v>0</v>
      </c>
      <c r="K117" s="66">
        <f t="shared" si="13"/>
        <v>0</v>
      </c>
      <c r="L117" s="66">
        <f t="shared" si="13"/>
        <v>0</v>
      </c>
      <c r="M117" s="66">
        <f t="shared" si="13"/>
        <v>0</v>
      </c>
      <c r="N117" s="66">
        <f t="shared" si="13"/>
        <v>0</v>
      </c>
      <c r="O117" s="66">
        <f t="shared" si="13"/>
        <v>0</v>
      </c>
      <c r="P117" s="66">
        <f t="shared" si="13"/>
        <v>80</v>
      </c>
      <c r="Q117" s="66">
        <f t="shared" si="13"/>
        <v>0</v>
      </c>
      <c r="R117" s="66">
        <f t="shared" si="13"/>
        <v>0</v>
      </c>
      <c r="S117" s="66">
        <f t="shared" si="13"/>
        <v>0</v>
      </c>
      <c r="T117" s="66">
        <f t="shared" si="13"/>
        <v>7.1500000000000909</v>
      </c>
      <c r="U117" s="66"/>
      <c r="V117" s="66"/>
      <c r="W117" s="66">
        <f t="shared" si="13"/>
        <v>1.4300000000000637</v>
      </c>
      <c r="X117" s="66"/>
      <c r="Y117" s="66">
        <f t="shared" si="13"/>
        <v>88.579999999998108</v>
      </c>
    </row>
  </sheetData>
  <autoFilter ref="A4:Y76"/>
  <dataValidations count="1">
    <dataValidation type="list" allowBlank="1" showInputMessage="1" showErrorMessage="1" sqref="B5:B80">
      <formula1>$D$86:$D$97</formula1>
    </dataValidation>
  </dataValidation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9" tint="-0.249977111117893"/>
  </sheetPr>
  <dimension ref="A1:S35"/>
  <sheetViews>
    <sheetView workbookViewId="0">
      <selection activeCell="G19" sqref="G19"/>
    </sheetView>
  </sheetViews>
  <sheetFormatPr defaultColWidth="8.85546875" defaultRowHeight="12.75" x14ac:dyDescent="0.2"/>
  <cols>
    <col min="1" max="1" width="2.7109375" customWidth="1"/>
  </cols>
  <sheetData>
    <row r="1" spans="1:19" ht="15.75" x14ac:dyDescent="0.25">
      <c r="A1" s="33" t="s">
        <v>133</v>
      </c>
    </row>
    <row r="3" spans="1:19" x14ac:dyDescent="0.2">
      <c r="B3" s="38" t="s">
        <v>87</v>
      </c>
      <c r="F3" s="34"/>
      <c r="G3" s="34"/>
      <c r="H3" s="34"/>
      <c r="I3" s="34"/>
      <c r="J3" s="34"/>
      <c r="K3" s="34"/>
      <c r="L3" s="34"/>
      <c r="M3" s="34"/>
      <c r="N3" s="34"/>
      <c r="O3" s="34"/>
      <c r="P3" s="34"/>
      <c r="Q3" s="34"/>
      <c r="R3" s="34"/>
      <c r="S3" s="34"/>
    </row>
    <row r="4" spans="1:19" ht="13.5" thickBot="1" x14ac:dyDescent="0.25">
      <c r="B4" s="38"/>
      <c r="F4" s="34"/>
      <c r="G4" s="34"/>
      <c r="H4" s="34"/>
      <c r="I4" s="34"/>
      <c r="J4" s="34"/>
      <c r="K4" s="34"/>
      <c r="L4" s="34"/>
      <c r="M4" s="34"/>
      <c r="N4" s="34"/>
      <c r="O4" s="34"/>
      <c r="P4" s="34"/>
      <c r="Q4" s="34"/>
      <c r="R4" s="34"/>
      <c r="S4" s="34"/>
    </row>
    <row r="5" spans="1:19" ht="13.5" thickBot="1" x14ac:dyDescent="0.25">
      <c r="B5" s="38"/>
      <c r="C5" s="56" t="s">
        <v>91</v>
      </c>
      <c r="D5" s="44" t="s">
        <v>88</v>
      </c>
      <c r="E5" s="44"/>
      <c r="F5" s="42" t="s">
        <v>89</v>
      </c>
      <c r="G5" s="45" t="s">
        <v>90</v>
      </c>
      <c r="H5" s="34"/>
      <c r="I5" s="34"/>
      <c r="J5" s="34"/>
      <c r="K5" s="34"/>
      <c r="L5" s="34"/>
      <c r="M5" s="34"/>
      <c r="N5" s="34"/>
      <c r="O5" s="34"/>
      <c r="P5" s="34"/>
      <c r="Q5" s="34"/>
      <c r="R5" s="34"/>
      <c r="S5" s="34"/>
    </row>
    <row r="6" spans="1:19" hidden="1" x14ac:dyDescent="0.2">
      <c r="B6" s="38"/>
      <c r="C6" s="67">
        <v>42826</v>
      </c>
      <c r="D6" t="s">
        <v>162</v>
      </c>
      <c r="F6" s="68">
        <v>8416</v>
      </c>
      <c r="G6" s="34" t="s">
        <v>163</v>
      </c>
      <c r="H6" s="34"/>
      <c r="I6" s="34"/>
      <c r="J6" s="34"/>
      <c r="K6" s="34"/>
      <c r="L6" s="34"/>
      <c r="M6" s="34"/>
      <c r="N6" s="34"/>
      <c r="O6" s="34"/>
      <c r="P6" s="34"/>
      <c r="Q6" s="34"/>
      <c r="R6" s="34"/>
      <c r="S6" s="34"/>
    </row>
    <row r="7" spans="1:19" hidden="1" x14ac:dyDescent="0.2">
      <c r="C7" s="67">
        <v>42826</v>
      </c>
      <c r="D7" t="s">
        <v>10</v>
      </c>
      <c r="F7" s="68">
        <v>0.46</v>
      </c>
      <c r="G7" s="34" t="s">
        <v>163</v>
      </c>
      <c r="H7" s="34"/>
      <c r="I7" s="34"/>
      <c r="J7" s="34"/>
      <c r="K7" s="34"/>
      <c r="L7" s="34"/>
      <c r="M7" s="34"/>
      <c r="N7" s="34"/>
      <c r="O7" s="34"/>
      <c r="P7" s="34"/>
      <c r="Q7" s="34"/>
      <c r="R7" s="34"/>
      <c r="S7" s="34"/>
    </row>
    <row r="8" spans="1:19" hidden="1" x14ac:dyDescent="0.2">
      <c r="C8" s="67">
        <v>42826</v>
      </c>
      <c r="D8" t="s">
        <v>10</v>
      </c>
      <c r="F8" s="68">
        <v>0.18</v>
      </c>
      <c r="G8" s="34" t="s">
        <v>164</v>
      </c>
      <c r="H8" s="34"/>
      <c r="I8" s="34"/>
      <c r="J8" s="34"/>
      <c r="K8" s="34"/>
      <c r="L8" s="34"/>
      <c r="M8" s="34"/>
      <c r="N8" s="34"/>
      <c r="O8" s="34"/>
      <c r="P8" s="34"/>
      <c r="Q8" s="34"/>
      <c r="R8" s="34"/>
      <c r="S8" s="34"/>
    </row>
    <row r="9" spans="1:19" hidden="1" x14ac:dyDescent="0.2">
      <c r="C9" s="67">
        <v>42856</v>
      </c>
      <c r="D9" t="s">
        <v>10</v>
      </c>
      <c r="F9" s="68">
        <v>0.64</v>
      </c>
      <c r="G9" s="34" t="s">
        <v>163</v>
      </c>
      <c r="H9" s="34"/>
      <c r="I9" s="34"/>
      <c r="J9" s="34"/>
      <c r="K9" s="34"/>
      <c r="L9" s="34"/>
      <c r="M9" s="34"/>
      <c r="N9" s="34"/>
      <c r="O9" s="34"/>
      <c r="P9" s="34"/>
      <c r="Q9" s="34"/>
      <c r="R9" s="34"/>
      <c r="S9" s="34"/>
    </row>
    <row r="10" spans="1:19" hidden="1" x14ac:dyDescent="0.2">
      <c r="C10" s="67">
        <v>42856</v>
      </c>
      <c r="D10" t="s">
        <v>10</v>
      </c>
      <c r="F10" s="68">
        <v>0.16</v>
      </c>
      <c r="G10" s="34" t="s">
        <v>164</v>
      </c>
      <c r="H10" s="34"/>
      <c r="I10" s="34"/>
      <c r="J10" s="34"/>
      <c r="K10" s="34"/>
      <c r="L10" s="34"/>
      <c r="M10" s="34"/>
      <c r="N10" s="34"/>
      <c r="O10" s="34"/>
      <c r="P10" s="34"/>
      <c r="Q10" s="34"/>
      <c r="R10" s="34"/>
      <c r="S10" s="34"/>
    </row>
    <row r="11" spans="1:19" hidden="1" x14ac:dyDescent="0.2">
      <c r="C11" s="67">
        <v>42887</v>
      </c>
      <c r="D11" t="s">
        <v>10</v>
      </c>
      <c r="F11" s="68">
        <v>0.77</v>
      </c>
      <c r="G11" s="34" t="s">
        <v>163</v>
      </c>
      <c r="H11" s="34"/>
      <c r="I11" s="34"/>
      <c r="J11" s="34"/>
      <c r="K11" s="34"/>
      <c r="L11" s="34"/>
      <c r="M11" s="34"/>
      <c r="N11" s="34"/>
      <c r="O11" s="34"/>
      <c r="P11" s="34"/>
      <c r="Q11" s="34"/>
      <c r="R11" s="34"/>
      <c r="S11" s="34"/>
    </row>
    <row r="12" spans="1:19" x14ac:dyDescent="0.2">
      <c r="C12" s="67">
        <v>42887</v>
      </c>
      <c r="D12" s="64" t="s">
        <v>165</v>
      </c>
      <c r="F12" s="68">
        <v>530.4</v>
      </c>
      <c r="G12" s="34" t="s">
        <v>166</v>
      </c>
      <c r="H12" s="34"/>
      <c r="I12" s="34"/>
      <c r="J12" s="34"/>
      <c r="K12" s="34"/>
      <c r="L12" s="34"/>
      <c r="M12" s="34"/>
      <c r="N12" s="34"/>
      <c r="O12" s="34"/>
      <c r="P12" s="34"/>
      <c r="Q12" s="34"/>
      <c r="R12" s="34"/>
      <c r="S12" s="34"/>
    </row>
    <row r="13" spans="1:19" hidden="1" x14ac:dyDescent="0.2">
      <c r="C13" s="67">
        <v>42887</v>
      </c>
      <c r="D13" t="s">
        <v>10</v>
      </c>
      <c r="F13" s="68">
        <v>0.18</v>
      </c>
      <c r="G13" s="34" t="s">
        <v>164</v>
      </c>
      <c r="H13" s="34"/>
      <c r="I13" s="34"/>
      <c r="J13" s="34"/>
      <c r="K13" s="34"/>
      <c r="L13" s="34"/>
      <c r="M13" s="34"/>
      <c r="N13" s="34"/>
      <c r="O13" s="34"/>
      <c r="P13" s="34"/>
      <c r="Q13" s="34"/>
      <c r="R13" s="34"/>
      <c r="S13" s="34"/>
    </row>
    <row r="14" spans="1:19" hidden="1" x14ac:dyDescent="0.2">
      <c r="C14" s="67">
        <v>42917</v>
      </c>
      <c r="D14" t="s">
        <v>10</v>
      </c>
      <c r="F14" s="68">
        <v>0.18</v>
      </c>
      <c r="G14" s="34" t="s">
        <v>164</v>
      </c>
      <c r="H14" s="34"/>
      <c r="I14" s="34"/>
      <c r="J14" s="34"/>
      <c r="K14" s="34"/>
      <c r="L14" s="34"/>
      <c r="M14" s="34"/>
      <c r="N14" s="34"/>
      <c r="O14" s="34"/>
      <c r="P14" s="34"/>
      <c r="Q14" s="34"/>
      <c r="R14" s="34"/>
      <c r="S14" s="34"/>
    </row>
    <row r="15" spans="1:19" hidden="1" x14ac:dyDescent="0.2">
      <c r="C15" s="67">
        <v>42917</v>
      </c>
      <c r="D15" t="s">
        <v>10</v>
      </c>
      <c r="F15" s="68">
        <v>0.59</v>
      </c>
      <c r="G15" s="34" t="s">
        <v>163</v>
      </c>
      <c r="H15" s="34"/>
      <c r="I15" s="34"/>
      <c r="J15" s="34"/>
      <c r="K15" s="34"/>
      <c r="L15" s="34"/>
      <c r="M15" s="34"/>
      <c r="N15" s="34"/>
      <c r="O15" s="34"/>
      <c r="P15" s="34"/>
      <c r="Q15" s="34"/>
      <c r="R15" s="34"/>
      <c r="S15" s="34"/>
    </row>
    <row r="16" spans="1:19" hidden="1" x14ac:dyDescent="0.2">
      <c r="C16" s="67">
        <v>42948</v>
      </c>
      <c r="D16" t="s">
        <v>10</v>
      </c>
      <c r="F16" s="68">
        <v>0.56999999999999995</v>
      </c>
      <c r="G16" s="34" t="s">
        <v>163</v>
      </c>
      <c r="H16" s="34"/>
      <c r="I16" s="34"/>
      <c r="J16" s="34"/>
      <c r="K16" s="34"/>
      <c r="L16" s="34"/>
      <c r="M16" s="34"/>
      <c r="N16" s="34"/>
      <c r="O16" s="34"/>
      <c r="P16" s="34"/>
      <c r="Q16" s="34"/>
      <c r="R16" s="34"/>
      <c r="S16" s="34"/>
    </row>
    <row r="17" spans="3:19" hidden="1" x14ac:dyDescent="0.2">
      <c r="C17" s="67">
        <v>42948</v>
      </c>
      <c r="D17" t="s">
        <v>10</v>
      </c>
      <c r="F17" s="68">
        <v>0.17</v>
      </c>
      <c r="G17" s="34" t="s">
        <v>164</v>
      </c>
      <c r="H17" s="34"/>
      <c r="I17" s="34"/>
      <c r="J17" s="34"/>
      <c r="K17" s="34"/>
      <c r="L17" s="34"/>
      <c r="M17" s="34"/>
      <c r="N17" s="34"/>
      <c r="O17" s="34"/>
      <c r="P17" s="34"/>
      <c r="Q17" s="34"/>
      <c r="R17" s="34"/>
      <c r="S17" s="34"/>
    </row>
    <row r="18" spans="3:19" hidden="1" x14ac:dyDescent="0.2">
      <c r="C18" s="67">
        <v>42979</v>
      </c>
      <c r="D18" t="s">
        <v>10</v>
      </c>
      <c r="F18" s="68">
        <v>0.53</v>
      </c>
      <c r="G18" s="34" t="s">
        <v>163</v>
      </c>
      <c r="H18" s="34"/>
      <c r="I18" s="34"/>
      <c r="J18" s="34"/>
      <c r="K18" s="34"/>
      <c r="L18" s="34"/>
      <c r="M18" s="34"/>
      <c r="N18" s="34"/>
      <c r="O18" s="34"/>
      <c r="P18" s="34"/>
      <c r="Q18" s="34"/>
      <c r="R18" s="34"/>
      <c r="S18" s="34"/>
    </row>
    <row r="19" spans="3:19" hidden="1" x14ac:dyDescent="0.2">
      <c r="C19" s="67">
        <v>42979</v>
      </c>
      <c r="D19" t="s">
        <v>162</v>
      </c>
      <c r="F19" s="68">
        <v>7637</v>
      </c>
      <c r="G19" s="34" t="s">
        <v>163</v>
      </c>
      <c r="H19" s="34"/>
      <c r="I19" s="34"/>
      <c r="J19" s="34"/>
      <c r="K19" s="34"/>
      <c r="L19" s="34"/>
      <c r="M19" s="34"/>
      <c r="N19" s="34"/>
      <c r="O19" s="34"/>
      <c r="P19" s="34"/>
      <c r="Q19" s="34"/>
      <c r="R19" s="34"/>
      <c r="S19" s="34"/>
    </row>
    <row r="20" spans="3:19" hidden="1" x14ac:dyDescent="0.2">
      <c r="C20" s="67">
        <v>42979</v>
      </c>
      <c r="D20" t="s">
        <v>10</v>
      </c>
      <c r="F20" s="68">
        <v>0.19</v>
      </c>
      <c r="G20" s="34" t="s">
        <v>164</v>
      </c>
      <c r="H20" s="34"/>
      <c r="I20" s="34"/>
      <c r="J20" s="34"/>
      <c r="K20" s="34"/>
      <c r="L20" s="34"/>
      <c r="M20" s="34"/>
      <c r="N20" s="34"/>
      <c r="O20" s="34"/>
      <c r="P20" s="34"/>
      <c r="Q20" s="34"/>
      <c r="R20" s="34"/>
      <c r="S20" s="34"/>
    </row>
    <row r="21" spans="3:19" x14ac:dyDescent="0.2">
      <c r="C21" s="67">
        <v>42979</v>
      </c>
      <c r="D21" t="s">
        <v>167</v>
      </c>
      <c r="F21" s="68">
        <v>667</v>
      </c>
      <c r="G21" s="34" t="s">
        <v>166</v>
      </c>
    </row>
    <row r="22" spans="3:19" x14ac:dyDescent="0.2">
      <c r="C22" s="67">
        <v>42979</v>
      </c>
      <c r="D22" t="s">
        <v>167</v>
      </c>
      <c r="F22" s="68">
        <v>18.86</v>
      </c>
      <c r="G22" s="34" t="s">
        <v>166</v>
      </c>
    </row>
    <row r="23" spans="3:19" hidden="1" x14ac:dyDescent="0.2">
      <c r="C23" s="67">
        <v>43009</v>
      </c>
      <c r="D23" t="s">
        <v>10</v>
      </c>
      <c r="F23" s="68">
        <v>0.56999999999999995</v>
      </c>
      <c r="G23" s="34" t="s">
        <v>163</v>
      </c>
    </row>
    <row r="24" spans="3:19" hidden="1" x14ac:dyDescent="0.2">
      <c r="C24" s="67">
        <v>43009</v>
      </c>
      <c r="D24" t="s">
        <v>10</v>
      </c>
      <c r="F24" s="68">
        <v>0.16</v>
      </c>
      <c r="G24" s="34" t="s">
        <v>164</v>
      </c>
    </row>
    <row r="25" spans="3:19" hidden="1" x14ac:dyDescent="0.2">
      <c r="C25" s="67">
        <v>43040</v>
      </c>
      <c r="D25" t="s">
        <v>10</v>
      </c>
      <c r="F25" s="68">
        <v>0.18</v>
      </c>
      <c r="G25" s="34" t="s">
        <v>164</v>
      </c>
    </row>
    <row r="26" spans="3:19" hidden="1" x14ac:dyDescent="0.2">
      <c r="C26" s="67">
        <v>43070</v>
      </c>
      <c r="D26" t="s">
        <v>10</v>
      </c>
      <c r="F26" s="68">
        <v>0.18</v>
      </c>
      <c r="G26" s="34" t="s">
        <v>164</v>
      </c>
    </row>
    <row r="27" spans="3:19" hidden="1" x14ac:dyDescent="0.2">
      <c r="C27" s="67">
        <v>43101</v>
      </c>
      <c r="D27" t="s">
        <v>10</v>
      </c>
      <c r="F27" s="68">
        <v>0.16</v>
      </c>
      <c r="G27" s="34" t="s">
        <v>164</v>
      </c>
    </row>
    <row r="28" spans="3:19" hidden="1" x14ac:dyDescent="0.2">
      <c r="C28" s="67">
        <v>43132</v>
      </c>
      <c r="D28" t="s">
        <v>10</v>
      </c>
      <c r="F28" s="68">
        <v>0.18</v>
      </c>
      <c r="G28" s="34" t="s">
        <v>164</v>
      </c>
    </row>
    <row r="29" spans="3:19" hidden="1" x14ac:dyDescent="0.2">
      <c r="C29" s="67">
        <v>43160</v>
      </c>
      <c r="D29" t="s">
        <v>10</v>
      </c>
      <c r="F29" s="68">
        <v>0.16</v>
      </c>
      <c r="G29" s="34" t="s">
        <v>164</v>
      </c>
    </row>
    <row r="30" spans="3:19" hidden="1" x14ac:dyDescent="0.2">
      <c r="C30" s="67">
        <v>43009</v>
      </c>
      <c r="D30" t="s">
        <v>168</v>
      </c>
      <c r="F30" s="68">
        <v>1000</v>
      </c>
      <c r="G30" s="34" t="s">
        <v>163</v>
      </c>
    </row>
    <row r="31" spans="3:19" hidden="1" x14ac:dyDescent="0.2">
      <c r="C31" s="67">
        <v>43040</v>
      </c>
      <c r="D31" t="s">
        <v>10</v>
      </c>
      <c r="F31" s="68">
        <v>0.69</v>
      </c>
      <c r="G31" s="34" t="s">
        <v>163</v>
      </c>
    </row>
    <row r="32" spans="3:19" hidden="1" x14ac:dyDescent="0.2">
      <c r="C32" s="67">
        <v>43070</v>
      </c>
      <c r="D32" t="s">
        <v>10</v>
      </c>
      <c r="F32" s="68">
        <v>0.72</v>
      </c>
      <c r="G32" s="34" t="s">
        <v>163</v>
      </c>
    </row>
    <row r="33" spans="3:7" hidden="1" x14ac:dyDescent="0.2">
      <c r="C33" s="67">
        <v>43101</v>
      </c>
      <c r="D33" t="s">
        <v>10</v>
      </c>
      <c r="F33" s="68">
        <v>0.46</v>
      </c>
      <c r="G33" s="34" t="s">
        <v>163</v>
      </c>
    </row>
    <row r="34" spans="3:7" hidden="1" x14ac:dyDescent="0.2">
      <c r="C34" s="67">
        <v>43132</v>
      </c>
      <c r="D34" t="s">
        <v>10</v>
      </c>
      <c r="F34" s="68">
        <v>0.49</v>
      </c>
      <c r="G34" s="34" t="s">
        <v>163</v>
      </c>
    </row>
    <row r="35" spans="3:7" hidden="1" x14ac:dyDescent="0.2">
      <c r="C35" s="67">
        <v>43160</v>
      </c>
      <c r="D35" t="s">
        <v>10</v>
      </c>
      <c r="F35" s="68">
        <v>0.27</v>
      </c>
      <c r="G35" s="34" t="s">
        <v>163</v>
      </c>
    </row>
  </sheetData>
  <autoFilter ref="C5:G35">
    <filterColumn colId="4">
      <filters>
        <filter val="Treas"/>
      </filters>
    </filterColumn>
    <sortState ref="C6:G29">
      <sortCondition ref="C5:C29"/>
    </sortState>
  </autoFilter>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I29"/>
  <sheetViews>
    <sheetView topLeftCell="A2" workbookViewId="0">
      <selection activeCell="H9" sqref="H9"/>
    </sheetView>
  </sheetViews>
  <sheetFormatPr defaultColWidth="8.85546875" defaultRowHeight="12.75" x14ac:dyDescent="0.2"/>
  <cols>
    <col min="1" max="1" width="3.85546875" customWidth="1"/>
    <col min="5" max="5" width="23.85546875" customWidth="1"/>
    <col min="8" max="8" width="10.28515625" style="71" bestFit="1" customWidth="1"/>
  </cols>
  <sheetData>
    <row r="1" spans="1:8" ht="15.75" x14ac:dyDescent="0.25">
      <c r="A1" s="33" t="s">
        <v>133</v>
      </c>
    </row>
    <row r="3" spans="1:8" x14ac:dyDescent="0.2">
      <c r="B3" t="s">
        <v>169</v>
      </c>
      <c r="H3" s="71">
        <v>20955.46</v>
      </c>
    </row>
    <row r="5" spans="1:8" x14ac:dyDescent="0.2">
      <c r="B5" t="s">
        <v>6</v>
      </c>
      <c r="H5" s="71">
        <f>SUM('Income 2017-18'!F:F)</f>
        <v>18278.100000000002</v>
      </c>
    </row>
    <row r="7" spans="1:8" x14ac:dyDescent="0.2">
      <c r="B7" t="s">
        <v>170</v>
      </c>
      <c r="H7" s="71">
        <f>-SUM('Expenses 2017-18'!Y81)</f>
        <v>-22622.079999999994</v>
      </c>
    </row>
    <row r="9" spans="1:8" x14ac:dyDescent="0.2">
      <c r="B9" t="s">
        <v>171</v>
      </c>
      <c r="H9" s="71">
        <f>SUM(H3:H8)</f>
        <v>16611.480000000003</v>
      </c>
    </row>
    <row r="12" spans="1:8" x14ac:dyDescent="0.2">
      <c r="B12" s="81" t="s">
        <v>172</v>
      </c>
      <c r="C12" s="70"/>
      <c r="D12" s="70"/>
      <c r="E12" s="70"/>
      <c r="F12" s="74"/>
    </row>
    <row r="13" spans="1:8" x14ac:dyDescent="0.2">
      <c r="B13" s="75"/>
      <c r="F13" s="76"/>
    </row>
    <row r="14" spans="1:8" x14ac:dyDescent="0.2">
      <c r="B14" s="75"/>
      <c r="C14" t="s">
        <v>173</v>
      </c>
      <c r="D14">
        <v>1305</v>
      </c>
      <c r="E14" t="s">
        <v>174</v>
      </c>
      <c r="F14" s="76">
        <v>20</v>
      </c>
    </row>
    <row r="15" spans="1:8" x14ac:dyDescent="0.2">
      <c r="B15" s="75"/>
      <c r="C15" t="s">
        <v>173</v>
      </c>
      <c r="D15">
        <v>1297</v>
      </c>
      <c r="E15" t="s">
        <v>175</v>
      </c>
      <c r="F15" s="76">
        <v>44</v>
      </c>
    </row>
    <row r="16" spans="1:8" x14ac:dyDescent="0.2">
      <c r="B16" s="75"/>
      <c r="C16" t="s">
        <v>176</v>
      </c>
      <c r="D16">
        <v>1356</v>
      </c>
      <c r="E16" t="s">
        <v>177</v>
      </c>
      <c r="F16" s="76">
        <v>20</v>
      </c>
    </row>
    <row r="17" spans="2:9" x14ac:dyDescent="0.2">
      <c r="B17" s="75"/>
      <c r="C17" t="s">
        <v>178</v>
      </c>
      <c r="D17">
        <v>1474</v>
      </c>
      <c r="E17" t="str">
        <f>'Expenses 2017-18'!D76</f>
        <v>Cllr Munford - Xmas Lights</v>
      </c>
      <c r="F17" s="77">
        <f>'Expenses 2017-18'!Y76</f>
        <v>8.58</v>
      </c>
    </row>
    <row r="18" spans="2:9" x14ac:dyDescent="0.2">
      <c r="B18" s="75"/>
      <c r="C18" t="s">
        <v>178</v>
      </c>
      <c r="D18">
        <v>1466</v>
      </c>
      <c r="E18" t="str">
        <f>'Expenses 2017-18'!D68</f>
        <v>Village Hall Hire</v>
      </c>
      <c r="F18" s="77">
        <f>'Expenses 2017-18'!Y68</f>
        <v>16</v>
      </c>
    </row>
    <row r="19" spans="2:9" x14ac:dyDescent="0.2">
      <c r="B19" s="78"/>
      <c r="C19" s="79"/>
      <c r="D19" s="79"/>
      <c r="E19" s="79"/>
      <c r="F19" s="80">
        <f>SUM(F14:F18)</f>
        <v>108.58</v>
      </c>
      <c r="H19" s="71">
        <f>F19</f>
        <v>108.58</v>
      </c>
    </row>
    <row r="21" spans="2:9" ht="13.5" thickBot="1" x14ac:dyDescent="0.25">
      <c r="H21" s="73">
        <f>SUM(H19+H9)</f>
        <v>16720.060000000005</v>
      </c>
      <c r="I21" s="72" t="s">
        <v>179</v>
      </c>
    </row>
    <row r="22" spans="2:9" ht="13.5" thickTop="1" x14ac:dyDescent="0.2"/>
    <row r="23" spans="2:9" x14ac:dyDescent="0.2">
      <c r="B23" t="s">
        <v>180</v>
      </c>
    </row>
    <row r="25" spans="2:9" x14ac:dyDescent="0.2">
      <c r="B25" t="s">
        <v>181</v>
      </c>
      <c r="H25" s="71">
        <v>5985.28</v>
      </c>
    </row>
    <row r="26" spans="2:9" x14ac:dyDescent="0.2">
      <c r="B26" t="s">
        <v>182</v>
      </c>
      <c r="H26" s="71">
        <v>4128.0200000000004</v>
      </c>
    </row>
    <row r="27" spans="2:9" x14ac:dyDescent="0.2">
      <c r="B27" t="s">
        <v>183</v>
      </c>
      <c r="H27" s="71">
        <v>6606.88</v>
      </c>
    </row>
    <row r="28" spans="2:9" ht="13.5" thickBot="1" x14ac:dyDescent="0.25">
      <c r="H28" s="73">
        <f>SUM(H25:H27)</f>
        <v>16720.18</v>
      </c>
    </row>
    <row r="29" spans="2:9" ht="13.5" thickTop="1" x14ac:dyDescent="0.2"/>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39"/>
  <sheetViews>
    <sheetView workbookViewId="0">
      <selection activeCell="I9" sqref="I9"/>
    </sheetView>
  </sheetViews>
  <sheetFormatPr defaultColWidth="8.85546875" defaultRowHeight="12.75" x14ac:dyDescent="0.2"/>
  <cols>
    <col min="1" max="1" width="2.7109375" customWidth="1"/>
    <col min="2" max="2" width="21.140625" bestFit="1" customWidth="1"/>
    <col min="3" max="3" width="10.140625" bestFit="1" customWidth="1"/>
    <col min="7" max="9" width="10.7109375" customWidth="1"/>
  </cols>
  <sheetData>
    <row r="1" spans="1:10" ht="15.75" x14ac:dyDescent="0.25">
      <c r="A1" s="33" t="s">
        <v>184</v>
      </c>
      <c r="H1" s="65" t="str">
        <f>IF(C39=0,"Bank Rec OK","Bank Rec has error")</f>
        <v>Bank Rec has error</v>
      </c>
      <c r="I1" s="64"/>
    </row>
    <row r="2" spans="1:10" ht="15.75" x14ac:dyDescent="0.25">
      <c r="A2" s="33" t="s">
        <v>74</v>
      </c>
    </row>
    <row r="3" spans="1:10" ht="38.25" x14ac:dyDescent="0.2">
      <c r="G3" s="34" t="s">
        <v>185</v>
      </c>
      <c r="H3" s="34" t="s">
        <v>186</v>
      </c>
      <c r="I3" s="34" t="s">
        <v>187</v>
      </c>
      <c r="J3" s="35" t="s">
        <v>71</v>
      </c>
    </row>
    <row r="4" spans="1:10" x14ac:dyDescent="0.2">
      <c r="B4" t="s">
        <v>188</v>
      </c>
      <c r="C4" s="61">
        <v>42825</v>
      </c>
      <c r="G4" s="62">
        <v>6461.05</v>
      </c>
      <c r="H4" s="62">
        <v>10547.12</v>
      </c>
      <c r="I4" s="62">
        <v>4123.8500000000004</v>
      </c>
      <c r="J4">
        <f>SUM(G4:I4)</f>
        <v>21132.020000000004</v>
      </c>
    </row>
    <row r="6" spans="1:10" x14ac:dyDescent="0.2">
      <c r="B6" t="s">
        <v>73</v>
      </c>
      <c r="C6" t="s">
        <v>170</v>
      </c>
      <c r="J6">
        <f>-SUMIF('Expenses 2017-18'!$B:$B,May!B6,'Expenses 2017-18'!$Y:$Y)</f>
        <v>-1279.6499999999999</v>
      </c>
    </row>
    <row r="7" spans="1:10" x14ac:dyDescent="0.2">
      <c r="B7" t="s">
        <v>73</v>
      </c>
      <c r="C7" t="s">
        <v>189</v>
      </c>
      <c r="J7">
        <f>SUMIF('Expenses 2017-18'!$C:$C,May!B7,'Expenses 2017-18'!G:G)</f>
        <v>0</v>
      </c>
    </row>
    <row r="9" spans="1:10" x14ac:dyDescent="0.2">
      <c r="B9" t="s">
        <v>190</v>
      </c>
      <c r="C9" s="61">
        <v>42855</v>
      </c>
      <c r="J9">
        <f>SUM(J4:J7)</f>
        <v>19852.370000000003</v>
      </c>
    </row>
    <row r="11" spans="1:10" x14ac:dyDescent="0.2">
      <c r="B11" t="s">
        <v>74</v>
      </c>
      <c r="C11" t="s">
        <v>170</v>
      </c>
      <c r="J11">
        <f>-SUMIF('Expenses 2017-18'!$B:$B,May!B11,'Expenses 2017-18'!$Y:$Y)</f>
        <v>-4923.1100000000006</v>
      </c>
    </row>
    <row r="12" spans="1:10" x14ac:dyDescent="0.2">
      <c r="B12" t="s">
        <v>74</v>
      </c>
      <c r="C12" t="s">
        <v>189</v>
      </c>
      <c r="J12">
        <f>SUMIF('Expenses 2017-18'!$C:$C,May!B12,'Expenses 2017-18'!G:G)</f>
        <v>0</v>
      </c>
    </row>
    <row r="14" spans="1:10" x14ac:dyDescent="0.2">
      <c r="B14" t="s">
        <v>190</v>
      </c>
      <c r="C14" s="61">
        <v>42886</v>
      </c>
      <c r="J14">
        <f>SUM(J9:J12)</f>
        <v>14929.260000000002</v>
      </c>
    </row>
    <row r="15" spans="1:10" x14ac:dyDescent="0.2">
      <c r="B15" t="s">
        <v>191</v>
      </c>
      <c r="C15" s="61">
        <v>42886</v>
      </c>
      <c r="G15" s="62">
        <v>4189.8599999999997</v>
      </c>
      <c r="H15" s="62">
        <v>18964.22</v>
      </c>
      <c r="I15" s="62">
        <v>4124.2</v>
      </c>
      <c r="J15">
        <f>SUM(G15:I15)</f>
        <v>27278.280000000002</v>
      </c>
    </row>
    <row r="16" spans="1:10" x14ac:dyDescent="0.2">
      <c r="B16" t="s">
        <v>192</v>
      </c>
      <c r="C16" s="61"/>
      <c r="J16">
        <f>J14-J15</f>
        <v>-12349.02</v>
      </c>
    </row>
    <row r="18" spans="2:3" x14ac:dyDescent="0.2">
      <c r="B18" s="38" t="s">
        <v>193</v>
      </c>
    </row>
    <row r="20" spans="2:3" x14ac:dyDescent="0.2">
      <c r="B20" s="63" t="s">
        <v>194</v>
      </c>
    </row>
    <row r="22" spans="2:3" x14ac:dyDescent="0.2">
      <c r="B22" t="s">
        <v>195</v>
      </c>
      <c r="C22" t="s">
        <v>89</v>
      </c>
    </row>
    <row r="23" spans="2:3" x14ac:dyDescent="0.2">
      <c r="B23" s="62">
        <v>1417</v>
      </c>
      <c r="C23">
        <f>VLOOKUP(B23,'Expenses 2017-18'!C:Y,21,FALSE)</f>
        <v>14.39</v>
      </c>
    </row>
    <row r="24" spans="2:3" x14ac:dyDescent="0.2">
      <c r="B24" s="62">
        <v>1416</v>
      </c>
      <c r="C24">
        <f>VLOOKUP(B24,'Expenses 2017-18'!C:Y,21,FALSE)</f>
        <v>0</v>
      </c>
    </row>
    <row r="25" spans="2:3" x14ac:dyDescent="0.2">
      <c r="B25" s="62">
        <v>1415</v>
      </c>
      <c r="C25">
        <f>VLOOKUP(B25,'Expenses 2017-18'!C:Y,21,FALSE)</f>
        <v>0</v>
      </c>
    </row>
    <row r="26" spans="2:3" x14ac:dyDescent="0.2">
      <c r="B26" s="62">
        <v>1414</v>
      </c>
      <c r="C26">
        <f>VLOOKUP(B26,'Expenses 2017-18'!C:Y,21,FALSE)</f>
        <v>0</v>
      </c>
    </row>
    <row r="27" spans="2:3" x14ac:dyDescent="0.2">
      <c r="B27" s="62">
        <v>1413</v>
      </c>
      <c r="C27">
        <f>VLOOKUP(B27,'Expenses 2017-18'!C:Y,21,FALSE)</f>
        <v>0</v>
      </c>
    </row>
    <row r="29" spans="2:3" x14ac:dyDescent="0.2">
      <c r="B29" s="63" t="s">
        <v>96</v>
      </c>
    </row>
    <row r="31" spans="2:3" x14ac:dyDescent="0.2">
      <c r="B31" s="63" t="s">
        <v>196</v>
      </c>
    </row>
    <row r="33" spans="2:3" x14ac:dyDescent="0.2">
      <c r="B33">
        <v>1394</v>
      </c>
      <c r="C33">
        <v>17.399999999999999</v>
      </c>
    </row>
    <row r="34" spans="2:3" x14ac:dyDescent="0.2">
      <c r="B34">
        <v>1395</v>
      </c>
      <c r="C34">
        <v>20.100000000000001</v>
      </c>
    </row>
    <row r="35" spans="2:3" x14ac:dyDescent="0.2">
      <c r="B35">
        <v>1398</v>
      </c>
      <c r="C35">
        <v>57</v>
      </c>
    </row>
    <row r="37" spans="2:3" x14ac:dyDescent="0.2">
      <c r="B37" t="s">
        <v>71</v>
      </c>
      <c r="C37">
        <f>SUM(C23:C28)-SUM(C33:C36)</f>
        <v>-80.11</v>
      </c>
    </row>
    <row r="39" spans="2:3" x14ac:dyDescent="0.2">
      <c r="B39" t="s">
        <v>197</v>
      </c>
      <c r="C39">
        <f>SUM(C37,J16)</f>
        <v>-12429.130000000001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3</vt:i4>
      </vt:variant>
    </vt:vector>
  </HeadingPairs>
  <TitlesOfParts>
    <vt:vector size="24" baseType="lpstr">
      <vt:lpstr>Old</vt:lpstr>
      <vt:lpstr>Instructions</vt:lpstr>
      <vt:lpstr>Expenses 25 26</vt:lpstr>
      <vt:lpstr>Income Apr 2025- 2026</vt:lpstr>
      <vt:lpstr>Expenses &gt;£100 2017-18</vt:lpstr>
      <vt:lpstr>Expenses 2017-18</vt:lpstr>
      <vt:lpstr>Income 2017-18</vt:lpstr>
      <vt:lpstr>Bank Rec 2017-18</vt:lpstr>
      <vt:lpstr>May</vt:lpstr>
      <vt:lpstr>Expenses 2018-19</vt:lpstr>
      <vt:lpstr>Expenses 2020-21</vt:lpstr>
      <vt:lpstr>Income 2020-21</vt:lpstr>
      <vt:lpstr>Bank Rec 2020-21</vt:lpstr>
      <vt:lpstr>Expenses 2019-20</vt:lpstr>
      <vt:lpstr>Income 2018-19</vt:lpstr>
      <vt:lpstr>Income 2019-20</vt:lpstr>
      <vt:lpstr>Bank Rec 2019-20</vt:lpstr>
      <vt:lpstr>Bank Rec 2018-19</vt:lpstr>
      <vt:lpstr>Blank</vt:lpstr>
      <vt:lpstr>VAT workings to 31.12.25</vt:lpstr>
      <vt:lpstr>Vat submission to 31.12.2025</vt:lpstr>
      <vt:lpstr>Excel_BuiltIn_Print_Area</vt:lpstr>
      <vt:lpstr>'Expenses 25 26'!Print_Area</vt:lpstr>
      <vt:lpstr>'Vat submission to 31.12.2025'!Print_Area</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 Rowlands</dc:creator>
  <cp:lastModifiedBy>Lee Grant</cp:lastModifiedBy>
  <cp:revision/>
  <cp:lastPrinted>2026-02-06T12:04:57Z</cp:lastPrinted>
  <dcterms:created xsi:type="dcterms:W3CDTF">2016-02-07T15:09:59Z</dcterms:created>
  <dcterms:modified xsi:type="dcterms:W3CDTF">2026-05-02T07:02:20Z</dcterms:modified>
</cp:coreProperties>
</file>